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rca-man-fs49.onorca.co.uk\USER\peter.lomax\Documents\PL files\"/>
    </mc:Choice>
  </mc:AlternateContent>
  <xr:revisionPtr revIDLastSave="0" documentId="13_ncr:1_{306FA274-EE3E-4F60-AE45-C58B790A5007}" xr6:coauthVersionLast="47" xr6:coauthVersionMax="47" xr10:uidLastSave="{00000000-0000-0000-0000-000000000000}"/>
  <bookViews>
    <workbookView xWindow="-120" yWindow="-120" windowWidth="28110" windowHeight="16440" xr2:uid="{3D03AA44-BCF7-4090-8AE9-98BC8002BE43}"/>
  </bookViews>
  <sheets>
    <sheet name="Know final payment" sheetId="1" r:id="rId1"/>
    <sheet name="Know interest rate" sheetId="3" r:id="rId2"/>
  </sheets>
  <definedNames>
    <definedName name="final" localSheetId="1">'Know interest rate'!#REF!</definedName>
    <definedName name="final">'Know final payment'!$C$15</definedName>
    <definedName name="np" localSheetId="1">'Know interest rate'!$C$13</definedName>
    <definedName name="np">'Know final payment'!$C$13</definedName>
    <definedName name="payment" localSheetId="1">'Know interest rate'!$C$11</definedName>
    <definedName name="payment">'Know final payment'!$C$11</definedName>
    <definedName name="rate" localSheetId="1">'Know interest rate'!$G$7</definedName>
    <definedName name="rate">'Know final payment'!$G$7</definedName>
    <definedName name="revstart" localSheetId="1">'Know interest rate'!$C$17</definedName>
    <definedName name="revstart">'Know final payment'!$C$19</definedName>
  </definedNames>
  <calcPr calcId="191029" concurrentManualCount="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3" l="1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G7" i="3"/>
  <c r="L8" i="3"/>
  <c r="C17" i="3"/>
  <c r="I7" i="3" s="1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I68" i="3" s="1"/>
  <c r="I69" i="3" s="1"/>
  <c r="I70" i="3" s="1"/>
  <c r="I71" i="3" s="1"/>
  <c r="I72" i="3" s="1"/>
  <c r="I73" i="3" s="1"/>
  <c r="I74" i="3" s="1"/>
  <c r="I75" i="3" s="1"/>
  <c r="I76" i="3" s="1"/>
  <c r="I77" i="3" s="1"/>
  <c r="I78" i="3" s="1"/>
  <c r="I79" i="3" s="1"/>
  <c r="I80" i="3" s="1"/>
  <c r="I81" i="3" s="1"/>
  <c r="I82" i="3" s="1"/>
  <c r="I83" i="3" s="1"/>
  <c r="I84" i="3" s="1"/>
  <c r="I85" i="3" s="1"/>
  <c r="I86" i="3" s="1"/>
  <c r="I87" i="3" s="1"/>
  <c r="I88" i="3" s="1"/>
  <c r="I89" i="3" s="1"/>
  <c r="I90" i="3" s="1"/>
  <c r="I91" i="3" s="1"/>
  <c r="I92" i="3" s="1"/>
  <c r="I93" i="3" s="1"/>
  <c r="I94" i="3" s="1"/>
  <c r="I95" i="3" s="1"/>
  <c r="I96" i="3" s="1"/>
  <c r="I97" i="3" s="1"/>
  <c r="I98" i="3" s="1"/>
  <c r="I99" i="3" s="1"/>
  <c r="I100" i="3" s="1"/>
  <c r="I101" i="3" s="1"/>
  <c r="I102" i="3" s="1"/>
  <c r="I103" i="3" s="1"/>
  <c r="I104" i="3" s="1"/>
  <c r="I105" i="3" s="1"/>
  <c r="I106" i="3" s="1"/>
  <c r="I107" i="3" s="1"/>
  <c r="I108" i="3" s="1"/>
  <c r="I109" i="3" s="1"/>
  <c r="I110" i="3" s="1"/>
  <c r="I111" i="3" s="1"/>
  <c r="I112" i="3" s="1"/>
  <c r="I113" i="3" s="1"/>
  <c r="I114" i="3" s="1"/>
  <c r="I115" i="3" s="1"/>
  <c r="I116" i="3" s="1"/>
  <c r="I117" i="3" s="1"/>
  <c r="I118" i="3" s="1"/>
  <c r="I119" i="3" s="1"/>
  <c r="I120" i="3" s="1"/>
  <c r="I121" i="3" s="1"/>
  <c r="I122" i="3" s="1"/>
  <c r="I123" i="3" s="1"/>
  <c r="I124" i="3" s="1"/>
  <c r="I125" i="3" s="1"/>
  <c r="I126" i="3" s="1"/>
  <c r="I127" i="3" s="1"/>
  <c r="L7" i="3"/>
  <c r="C19" i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I106" i="1" s="1"/>
  <c r="I107" i="1" s="1"/>
  <c r="I108" i="1" s="1"/>
  <c r="I109" i="1" s="1"/>
  <c r="I110" i="1" s="1"/>
  <c r="I111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L9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8" i="1"/>
  <c r="L7" i="1"/>
  <c r="G7" i="1" l="1"/>
  <c r="M7" i="1" s="1"/>
  <c r="N7" i="1" s="1"/>
  <c r="K8" i="1" s="1"/>
  <c r="M8" i="1" s="1"/>
  <c r="G9" i="1" l="1"/>
  <c r="N8" i="1"/>
  <c r="K9" i="1" s="1"/>
  <c r="M9" i="1" s="1"/>
  <c r="N9" i="1" s="1"/>
  <c r="K10" i="1" s="1"/>
  <c r="M10" i="1" l="1"/>
  <c r="N10" i="1" s="1"/>
  <c r="K11" i="1" s="1"/>
  <c r="M11" i="1" l="1"/>
  <c r="N11" i="1" s="1"/>
  <c r="K12" i="1" s="1"/>
  <c r="M12" i="1" l="1"/>
  <c r="N12" i="1" s="1"/>
  <c r="K13" i="1" s="1"/>
  <c r="M13" i="1" l="1"/>
  <c r="N13" i="1" s="1"/>
  <c r="K14" i="1" s="1"/>
  <c r="M14" i="1" l="1"/>
  <c r="N14" i="1" s="1"/>
  <c r="K15" i="1" s="1"/>
  <c r="M15" i="1" l="1"/>
  <c r="N15" i="1" s="1"/>
  <c r="K16" i="1" s="1"/>
  <c r="M16" i="1" l="1"/>
  <c r="N16" i="1" s="1"/>
  <c r="K17" i="1" s="1"/>
  <c r="M17" i="1" l="1"/>
  <c r="N17" i="1" s="1"/>
  <c r="K18" i="1" s="1"/>
  <c r="M18" i="1" l="1"/>
  <c r="N18" i="1" s="1"/>
  <c r="K19" i="1" s="1"/>
  <c r="M19" i="1" l="1"/>
  <c r="N19" i="1" s="1"/>
  <c r="K20" i="1" s="1"/>
  <c r="M20" i="1" l="1"/>
  <c r="N20" i="1" s="1"/>
  <c r="K21" i="1" s="1"/>
  <c r="M21" i="1" l="1"/>
  <c r="N21" i="1" s="1"/>
  <c r="K22" i="1" s="1"/>
  <c r="M22" i="1" l="1"/>
  <c r="N22" i="1" s="1"/>
  <c r="K23" i="1" s="1"/>
  <c r="M23" i="1" l="1"/>
  <c r="N23" i="1" s="1"/>
  <c r="K24" i="1" s="1"/>
  <c r="M24" i="1" l="1"/>
  <c r="N24" i="1" s="1"/>
  <c r="K25" i="1" s="1"/>
  <c r="M25" i="1" l="1"/>
  <c r="N25" i="1" s="1"/>
  <c r="K26" i="1" s="1"/>
  <c r="M26" i="1" l="1"/>
  <c r="N26" i="1" s="1"/>
  <c r="K27" i="1" s="1"/>
  <c r="M27" i="1" l="1"/>
  <c r="N27" i="1" s="1"/>
  <c r="K28" i="1" s="1"/>
  <c r="M28" i="1" l="1"/>
  <c r="N28" i="1" s="1"/>
  <c r="K29" i="1" s="1"/>
  <c r="M29" i="1" l="1"/>
  <c r="N29" i="1" s="1"/>
  <c r="K30" i="1" s="1"/>
  <c r="M30" i="1" l="1"/>
  <c r="N30" i="1" s="1"/>
  <c r="K31" i="1" s="1"/>
  <c r="M31" i="1" l="1"/>
  <c r="N31" i="1" s="1"/>
  <c r="K32" i="1" s="1"/>
  <c r="M32" i="1" l="1"/>
  <c r="N32" i="1" s="1"/>
  <c r="K33" i="1" s="1"/>
  <c r="M33" i="1" l="1"/>
  <c r="N33" i="1" s="1"/>
  <c r="K34" i="1" s="1"/>
  <c r="M34" i="1" l="1"/>
  <c r="N34" i="1" s="1"/>
  <c r="K35" i="1" s="1"/>
  <c r="M35" i="1" l="1"/>
  <c r="N35" i="1" s="1"/>
  <c r="K36" i="1" s="1"/>
  <c r="M36" i="1" l="1"/>
  <c r="N36" i="1" s="1"/>
  <c r="K37" i="1" s="1"/>
  <c r="M37" i="1" l="1"/>
  <c r="N37" i="1" s="1"/>
  <c r="K38" i="1" s="1"/>
  <c r="M38" i="1" l="1"/>
  <c r="N38" i="1" s="1"/>
  <c r="K39" i="1" s="1"/>
  <c r="M39" i="1" l="1"/>
  <c r="N39" i="1" s="1"/>
  <c r="K40" i="1" s="1"/>
  <c r="M40" i="1" l="1"/>
  <c r="N40" i="1" s="1"/>
  <c r="K41" i="1" s="1"/>
  <c r="M41" i="1" l="1"/>
  <c r="N41" i="1" s="1"/>
  <c r="K42" i="1" s="1"/>
  <c r="M42" i="1" l="1"/>
  <c r="N42" i="1" s="1"/>
  <c r="K43" i="1" s="1"/>
  <c r="M43" i="1" l="1"/>
  <c r="N43" i="1" s="1"/>
  <c r="K44" i="1" s="1"/>
  <c r="M44" i="1" l="1"/>
  <c r="N44" i="1" s="1"/>
  <c r="K45" i="1" s="1"/>
  <c r="M45" i="1" l="1"/>
  <c r="N45" i="1" s="1"/>
  <c r="K46" i="1" s="1"/>
  <c r="M46" i="1" l="1"/>
  <c r="N46" i="1" s="1"/>
  <c r="K47" i="1" s="1"/>
  <c r="M47" i="1" l="1"/>
  <c r="N47" i="1" s="1"/>
  <c r="K48" i="1" s="1"/>
  <c r="M48" i="1" l="1"/>
  <c r="N48" i="1" s="1"/>
  <c r="K49" i="1" s="1"/>
  <c r="M49" i="1" l="1"/>
  <c r="N49" i="1" s="1"/>
  <c r="K50" i="1" s="1"/>
  <c r="M50" i="1" l="1"/>
  <c r="N50" i="1" s="1"/>
  <c r="K51" i="1" s="1"/>
  <c r="M51" i="1" l="1"/>
  <c r="N51" i="1" s="1"/>
  <c r="K52" i="1" s="1"/>
  <c r="M52" i="1" l="1"/>
  <c r="N52" i="1" s="1"/>
  <c r="K53" i="1" s="1"/>
  <c r="M53" i="1" l="1"/>
  <c r="N53" i="1" s="1"/>
  <c r="K54" i="1" s="1"/>
  <c r="M54" i="1" l="1"/>
  <c r="N54" i="1" s="1"/>
  <c r="K55" i="1" s="1"/>
  <c r="M55" i="1" l="1"/>
  <c r="N55" i="1" s="1"/>
  <c r="K56" i="1" s="1"/>
  <c r="M56" i="1" l="1"/>
  <c r="N56" i="1" s="1"/>
  <c r="K57" i="1" s="1"/>
  <c r="M57" i="1" l="1"/>
  <c r="N57" i="1" s="1"/>
  <c r="K58" i="1" s="1"/>
  <c r="M58" i="1" l="1"/>
  <c r="N58" i="1" s="1"/>
  <c r="K59" i="1" s="1"/>
  <c r="M59" i="1" l="1"/>
  <c r="N59" i="1" s="1"/>
  <c r="K60" i="1" s="1"/>
  <c r="M60" i="1" l="1"/>
  <c r="N60" i="1" s="1"/>
  <c r="K61" i="1" s="1"/>
  <c r="M61" i="1" l="1"/>
  <c r="N61" i="1" s="1"/>
  <c r="K62" i="1" s="1"/>
  <c r="M62" i="1" l="1"/>
  <c r="N62" i="1" s="1"/>
  <c r="K63" i="1" s="1"/>
  <c r="M63" i="1" l="1"/>
  <c r="N63" i="1" s="1"/>
  <c r="K64" i="1" s="1"/>
  <c r="M64" i="1" l="1"/>
  <c r="N64" i="1" s="1"/>
  <c r="K65" i="1" s="1"/>
  <c r="M65" i="1" l="1"/>
  <c r="N65" i="1" s="1"/>
  <c r="K66" i="1" s="1"/>
  <c r="M66" i="1" l="1"/>
  <c r="N66" i="1" s="1"/>
  <c r="K67" i="1" s="1"/>
  <c r="M67" i="1" l="1"/>
  <c r="N67" i="1" s="1"/>
  <c r="K68" i="1" s="1"/>
  <c r="M68" i="1" l="1"/>
  <c r="N68" i="1" s="1"/>
  <c r="K69" i="1" s="1"/>
  <c r="M69" i="1" l="1"/>
  <c r="N69" i="1" s="1"/>
  <c r="K70" i="1" s="1"/>
  <c r="M70" i="1" l="1"/>
  <c r="N70" i="1" s="1"/>
  <c r="K71" i="1" s="1"/>
  <c r="M71" i="1" l="1"/>
  <c r="N71" i="1" s="1"/>
  <c r="K72" i="1" s="1"/>
  <c r="M72" i="1" l="1"/>
  <c r="N72" i="1" s="1"/>
  <c r="K73" i="1" s="1"/>
  <c r="M73" i="1" l="1"/>
  <c r="N73" i="1" s="1"/>
  <c r="K74" i="1" s="1"/>
  <c r="M74" i="1" l="1"/>
  <c r="N74" i="1" s="1"/>
  <c r="K75" i="1" s="1"/>
  <c r="M75" i="1" l="1"/>
  <c r="N75" i="1" s="1"/>
  <c r="K76" i="1" s="1"/>
  <c r="M76" i="1" l="1"/>
  <c r="N76" i="1" s="1"/>
  <c r="K77" i="1" s="1"/>
  <c r="M77" i="1" l="1"/>
  <c r="N77" i="1" s="1"/>
  <c r="K78" i="1" s="1"/>
  <c r="M78" i="1" l="1"/>
  <c r="N78" i="1" s="1"/>
  <c r="K79" i="1" s="1"/>
  <c r="M79" i="1" l="1"/>
  <c r="N79" i="1" s="1"/>
  <c r="K80" i="1" s="1"/>
  <c r="M80" i="1" l="1"/>
  <c r="N80" i="1" s="1"/>
  <c r="K81" i="1" s="1"/>
  <c r="M81" i="1" l="1"/>
  <c r="N81" i="1" s="1"/>
  <c r="K82" i="1" s="1"/>
  <c r="M82" i="1" l="1"/>
  <c r="N82" i="1" s="1"/>
  <c r="K83" i="1" s="1"/>
  <c r="M83" i="1" l="1"/>
  <c r="N83" i="1" s="1"/>
  <c r="K84" i="1" s="1"/>
  <c r="M84" i="1" l="1"/>
  <c r="N84" i="1" s="1"/>
  <c r="K85" i="1" s="1"/>
  <c r="M85" i="1" l="1"/>
  <c r="N85" i="1" s="1"/>
  <c r="K86" i="1" s="1"/>
  <c r="M86" i="1" l="1"/>
  <c r="N86" i="1" s="1"/>
  <c r="K87" i="1" s="1"/>
  <c r="M87" i="1" l="1"/>
  <c r="N87" i="1" s="1"/>
  <c r="K88" i="1" s="1"/>
  <c r="M88" i="1" l="1"/>
  <c r="N88" i="1" s="1"/>
  <c r="K89" i="1" s="1"/>
  <c r="M89" i="1" l="1"/>
  <c r="N89" i="1"/>
  <c r="K90" i="1" s="1"/>
  <c r="M90" i="1" l="1"/>
  <c r="N90" i="1" s="1"/>
  <c r="K91" i="1" s="1"/>
  <c r="M91" i="1" l="1"/>
  <c r="N91" i="1" s="1"/>
  <c r="K92" i="1" s="1"/>
  <c r="M92" i="1" l="1"/>
  <c r="N92" i="1" s="1"/>
  <c r="K93" i="1" s="1"/>
  <c r="M93" i="1" l="1"/>
  <c r="N93" i="1" s="1"/>
  <c r="K94" i="1" s="1"/>
  <c r="M94" i="1" l="1"/>
  <c r="N94" i="1" s="1"/>
  <c r="K95" i="1" s="1"/>
  <c r="M95" i="1" l="1"/>
  <c r="N95" i="1" s="1"/>
  <c r="K96" i="1" s="1"/>
  <c r="M96" i="1" l="1"/>
  <c r="N96" i="1" s="1"/>
  <c r="K97" i="1" s="1"/>
  <c r="M97" i="1" l="1"/>
  <c r="N97" i="1" s="1"/>
  <c r="K98" i="1" s="1"/>
  <c r="M98" i="1" l="1"/>
  <c r="N98" i="1" s="1"/>
  <c r="K99" i="1" s="1"/>
  <c r="M99" i="1" l="1"/>
  <c r="N99" i="1" s="1"/>
  <c r="K100" i="1" s="1"/>
  <c r="M100" i="1" l="1"/>
  <c r="N100" i="1" s="1"/>
  <c r="K101" i="1" s="1"/>
  <c r="M101" i="1" l="1"/>
  <c r="N101" i="1" s="1"/>
  <c r="K102" i="1" s="1"/>
  <c r="M102" i="1" l="1"/>
  <c r="N102" i="1" s="1"/>
  <c r="K103" i="1" s="1"/>
  <c r="M103" i="1" l="1"/>
  <c r="N103" i="1" s="1"/>
  <c r="K104" i="1" s="1"/>
  <c r="M104" i="1" l="1"/>
  <c r="N104" i="1" s="1"/>
  <c r="K105" i="1" s="1"/>
  <c r="M105" i="1" l="1"/>
  <c r="N105" i="1" s="1"/>
  <c r="K106" i="1" s="1"/>
  <c r="M106" i="1" l="1"/>
  <c r="N106" i="1" s="1"/>
  <c r="K107" i="1" s="1"/>
  <c r="M107" i="1" l="1"/>
  <c r="N107" i="1" s="1"/>
  <c r="K108" i="1" s="1"/>
  <c r="M108" i="1" l="1"/>
  <c r="N108" i="1" s="1"/>
  <c r="K109" i="1" s="1"/>
  <c r="M109" i="1" l="1"/>
  <c r="N109" i="1" s="1"/>
  <c r="K110" i="1" s="1"/>
  <c r="M110" i="1" l="1"/>
  <c r="N110" i="1" s="1"/>
  <c r="K111" i="1" s="1"/>
  <c r="M111" i="1" l="1"/>
  <c r="N111" i="1" s="1"/>
  <c r="K112" i="1" s="1"/>
  <c r="M112" i="1" l="1"/>
  <c r="N112" i="1"/>
  <c r="K113" i="1" s="1"/>
  <c r="M113" i="1" l="1"/>
  <c r="N113" i="1" s="1"/>
  <c r="K114" i="1" s="1"/>
  <c r="M114" i="1" l="1"/>
  <c r="N114" i="1" s="1"/>
  <c r="K115" i="1" s="1"/>
  <c r="M115" i="1" l="1"/>
  <c r="N115" i="1" s="1"/>
  <c r="K116" i="1" s="1"/>
  <c r="M116" i="1" l="1"/>
  <c r="N116" i="1" s="1"/>
  <c r="K117" i="1" s="1"/>
  <c r="M117" i="1" l="1"/>
  <c r="N117" i="1" s="1"/>
  <c r="K118" i="1" s="1"/>
  <c r="M118" i="1" l="1"/>
  <c r="N118" i="1" s="1"/>
  <c r="K119" i="1" s="1"/>
  <c r="M119" i="1" l="1"/>
  <c r="N119" i="1" s="1"/>
  <c r="K120" i="1" s="1"/>
  <c r="M120" i="1" l="1"/>
  <c r="N120" i="1" s="1"/>
  <c r="K121" i="1" s="1"/>
  <c r="M121" i="1" l="1"/>
  <c r="N121" i="1" s="1"/>
  <c r="K122" i="1" s="1"/>
  <c r="M122" i="1" l="1"/>
  <c r="N122" i="1" s="1"/>
  <c r="K123" i="1" s="1"/>
  <c r="M123" i="1" l="1"/>
  <c r="N123" i="1" s="1"/>
  <c r="K124" i="1" s="1"/>
  <c r="M124" i="1" l="1"/>
  <c r="N124" i="1" s="1"/>
  <c r="K125" i="1" s="1"/>
  <c r="M125" i="1" l="1"/>
  <c r="N125" i="1" s="1"/>
  <c r="K126" i="1" s="1"/>
  <c r="M126" i="1" l="1"/>
  <c r="N126" i="1"/>
  <c r="K127" i="1" s="1"/>
  <c r="M127" i="1" l="1"/>
  <c r="N127" i="1" s="1"/>
  <c r="M7" i="3" l="1"/>
  <c r="N7" i="3" s="1"/>
  <c r="K8" i="3" s="1"/>
  <c r="M8" i="3" l="1"/>
  <c r="N8" i="3" s="1"/>
  <c r="K9" i="3" s="1"/>
  <c r="M9" i="3" l="1"/>
  <c r="N9" i="3" s="1"/>
  <c r="K10" i="3" s="1"/>
  <c r="M10" i="3" l="1"/>
  <c r="N10" i="3" s="1"/>
  <c r="K11" i="3" s="1"/>
  <c r="M11" i="3" l="1"/>
  <c r="N11" i="3" s="1"/>
  <c r="K12" i="3" s="1"/>
  <c r="M12" i="3" l="1"/>
  <c r="N12" i="3" s="1"/>
  <c r="K13" i="3" s="1"/>
  <c r="M13" i="3" l="1"/>
  <c r="N13" i="3" s="1"/>
  <c r="K14" i="3" s="1"/>
  <c r="M14" i="3" l="1"/>
  <c r="N14" i="3" s="1"/>
  <c r="K15" i="3" s="1"/>
  <c r="M15" i="3" l="1"/>
  <c r="N15" i="3" s="1"/>
  <c r="K16" i="3" s="1"/>
  <c r="M16" i="3" l="1"/>
  <c r="N16" i="3"/>
  <c r="K17" i="3" s="1"/>
  <c r="M17" i="3" l="1"/>
  <c r="N17" i="3" s="1"/>
  <c r="K18" i="3" s="1"/>
  <c r="M18" i="3" l="1"/>
  <c r="N18" i="3" s="1"/>
  <c r="K19" i="3" s="1"/>
  <c r="M19" i="3" l="1"/>
  <c r="N19" i="3" s="1"/>
  <c r="K20" i="3" s="1"/>
  <c r="M20" i="3" l="1"/>
  <c r="N20" i="3"/>
  <c r="K21" i="3" s="1"/>
  <c r="M21" i="3" l="1"/>
  <c r="N21" i="3"/>
  <c r="K22" i="3" s="1"/>
  <c r="M22" i="3" l="1"/>
  <c r="N22" i="3" s="1"/>
  <c r="K23" i="3" s="1"/>
  <c r="M23" i="3" l="1"/>
  <c r="N23" i="3" s="1"/>
  <c r="K24" i="3" s="1"/>
  <c r="M24" i="3" l="1"/>
  <c r="N24" i="3" s="1"/>
  <c r="K25" i="3" s="1"/>
  <c r="M25" i="3" l="1"/>
  <c r="N25" i="3" s="1"/>
  <c r="K26" i="3" s="1"/>
  <c r="M26" i="3" l="1"/>
  <c r="N26" i="3" s="1"/>
  <c r="K27" i="3" s="1"/>
  <c r="M27" i="3" l="1"/>
  <c r="N27" i="3" s="1"/>
  <c r="K28" i="3" s="1"/>
  <c r="M28" i="3" l="1"/>
  <c r="N28" i="3" s="1"/>
  <c r="K29" i="3" s="1"/>
  <c r="M29" i="3" l="1"/>
  <c r="N29" i="3" s="1"/>
  <c r="K30" i="3" s="1"/>
  <c r="M30" i="3" l="1"/>
  <c r="N30" i="3" s="1"/>
  <c r="K31" i="3" s="1"/>
  <c r="M31" i="3" l="1"/>
  <c r="N31" i="3"/>
  <c r="K32" i="3" s="1"/>
  <c r="M32" i="3" l="1"/>
  <c r="N32" i="3"/>
  <c r="K33" i="3" s="1"/>
  <c r="M33" i="3" l="1"/>
  <c r="N33" i="3"/>
  <c r="K34" i="3" s="1"/>
  <c r="M34" i="3" l="1"/>
  <c r="N34" i="3"/>
  <c r="K35" i="3" s="1"/>
  <c r="M35" i="3" l="1"/>
  <c r="N35" i="3" s="1"/>
  <c r="K36" i="3" s="1"/>
  <c r="M36" i="3" l="1"/>
  <c r="N36" i="3" s="1"/>
  <c r="K37" i="3" s="1"/>
  <c r="M37" i="3" l="1"/>
  <c r="N37" i="3" s="1"/>
  <c r="K38" i="3" s="1"/>
  <c r="M38" i="3" l="1"/>
  <c r="N38" i="3"/>
  <c r="K39" i="3" s="1"/>
  <c r="M39" i="3" l="1"/>
  <c r="N39" i="3" s="1"/>
  <c r="K40" i="3" s="1"/>
  <c r="M40" i="3" l="1"/>
  <c r="N40" i="3" s="1"/>
  <c r="K41" i="3" s="1"/>
  <c r="M41" i="3" l="1"/>
  <c r="N41" i="3" s="1"/>
  <c r="K42" i="3" s="1"/>
  <c r="M42" i="3" l="1"/>
  <c r="N42" i="3" s="1"/>
  <c r="K43" i="3" l="1"/>
  <c r="L43" i="3"/>
  <c r="M43" i="3" s="1"/>
  <c r="N43" i="3" l="1"/>
  <c r="K44" i="3" s="1"/>
  <c r="M44" i="3"/>
  <c r="N44" i="3" s="1"/>
  <c r="K45" i="3" s="1"/>
  <c r="M45" i="3" l="1"/>
  <c r="N45" i="3" s="1"/>
  <c r="K46" i="3" s="1"/>
  <c r="M46" i="3" l="1"/>
  <c r="N46" i="3" s="1"/>
  <c r="K47" i="3" s="1"/>
  <c r="M47" i="3" l="1"/>
  <c r="N47" i="3" s="1"/>
  <c r="K48" i="3" s="1"/>
  <c r="M48" i="3" l="1"/>
  <c r="N48" i="3" s="1"/>
  <c r="K49" i="3" s="1"/>
  <c r="M49" i="3" l="1"/>
  <c r="N49" i="3" s="1"/>
  <c r="K50" i="3" s="1"/>
  <c r="M50" i="3" l="1"/>
  <c r="N50" i="3" s="1"/>
  <c r="K51" i="3" s="1"/>
  <c r="M51" i="3" l="1"/>
  <c r="N51" i="3" s="1"/>
  <c r="K52" i="3" s="1"/>
  <c r="M52" i="3" l="1"/>
  <c r="N52" i="3" s="1"/>
  <c r="K53" i="3" s="1"/>
  <c r="M53" i="3" l="1"/>
  <c r="N53" i="3"/>
  <c r="K54" i="3" s="1"/>
  <c r="M54" i="3" l="1"/>
  <c r="N54" i="3" s="1"/>
  <c r="K55" i="3" s="1"/>
  <c r="M55" i="3" l="1"/>
  <c r="N55" i="3" s="1"/>
  <c r="K56" i="3" s="1"/>
  <c r="M56" i="3" l="1"/>
  <c r="N56" i="3" s="1"/>
  <c r="K57" i="3" s="1"/>
  <c r="M57" i="3" l="1"/>
  <c r="N57" i="3" s="1"/>
  <c r="K58" i="3" s="1"/>
  <c r="M58" i="3" l="1"/>
  <c r="N58" i="3" s="1"/>
  <c r="K59" i="3" s="1"/>
  <c r="M59" i="3" l="1"/>
  <c r="N59" i="3"/>
  <c r="K60" i="3" s="1"/>
  <c r="M60" i="3" l="1"/>
  <c r="N60" i="3"/>
  <c r="K61" i="3" s="1"/>
  <c r="M61" i="3" l="1"/>
  <c r="N61" i="3" s="1"/>
  <c r="K62" i="3" s="1"/>
  <c r="M62" i="3" l="1"/>
  <c r="N62" i="3" s="1"/>
  <c r="K63" i="3" s="1"/>
  <c r="M63" i="3" l="1"/>
  <c r="N63" i="3"/>
  <c r="K64" i="3" s="1"/>
  <c r="M64" i="3" l="1"/>
  <c r="N64" i="3" s="1"/>
  <c r="K65" i="3" s="1"/>
  <c r="M65" i="3" l="1"/>
  <c r="N65" i="3" s="1"/>
  <c r="K66" i="3" s="1"/>
  <c r="M66" i="3" l="1"/>
  <c r="N66" i="3" s="1"/>
  <c r="K67" i="3" s="1"/>
  <c r="M67" i="3" l="1"/>
  <c r="N67" i="3"/>
  <c r="K68" i="3" s="1"/>
  <c r="M68" i="3" l="1"/>
  <c r="N68" i="3" s="1"/>
  <c r="K69" i="3" s="1"/>
  <c r="M69" i="3" l="1"/>
  <c r="N69" i="3" s="1"/>
  <c r="K70" i="3" s="1"/>
  <c r="M70" i="3" l="1"/>
  <c r="N70" i="3" s="1"/>
  <c r="K71" i="3" s="1"/>
  <c r="M71" i="3" l="1"/>
  <c r="N71" i="3"/>
  <c r="K72" i="3" s="1"/>
  <c r="M72" i="3" l="1"/>
  <c r="N72" i="3"/>
  <c r="K73" i="3" s="1"/>
  <c r="M73" i="3" l="1"/>
  <c r="N73" i="3" s="1"/>
  <c r="K74" i="3" s="1"/>
  <c r="M74" i="3" l="1"/>
  <c r="N74" i="3" s="1"/>
  <c r="K75" i="3" s="1"/>
  <c r="M75" i="3" l="1"/>
  <c r="N75" i="3" s="1"/>
  <c r="K76" i="3" s="1"/>
  <c r="M76" i="3" l="1"/>
  <c r="N76" i="3" s="1"/>
  <c r="K77" i="3" s="1"/>
  <c r="M77" i="3" l="1"/>
  <c r="N77" i="3"/>
  <c r="K78" i="3" s="1"/>
  <c r="M78" i="3" l="1"/>
  <c r="N78" i="3" s="1"/>
  <c r="K79" i="3" s="1"/>
  <c r="M79" i="3" l="1"/>
  <c r="N79" i="3" s="1"/>
  <c r="K80" i="3" s="1"/>
  <c r="M80" i="3" l="1"/>
  <c r="N80" i="3" s="1"/>
  <c r="K81" i="3" s="1"/>
  <c r="M81" i="3" l="1"/>
  <c r="N81" i="3"/>
  <c r="K82" i="3" s="1"/>
  <c r="M82" i="3" l="1"/>
  <c r="N82" i="3" s="1"/>
  <c r="K83" i="3" s="1"/>
  <c r="M83" i="3" l="1"/>
  <c r="N83" i="3"/>
  <c r="K84" i="3" s="1"/>
  <c r="M84" i="3" l="1"/>
  <c r="N84" i="3" s="1"/>
  <c r="K85" i="3" s="1"/>
  <c r="M85" i="3" l="1"/>
  <c r="N85" i="3" s="1"/>
  <c r="K86" i="3" s="1"/>
  <c r="M86" i="3" l="1"/>
  <c r="N86" i="3"/>
  <c r="K87" i="3" s="1"/>
  <c r="M87" i="3" l="1"/>
  <c r="N87" i="3" s="1"/>
  <c r="K88" i="3" s="1"/>
  <c r="M88" i="3" l="1"/>
  <c r="N88" i="3" s="1"/>
  <c r="K89" i="3" s="1"/>
  <c r="M89" i="3" l="1"/>
  <c r="N89" i="3" s="1"/>
  <c r="K90" i="3" s="1"/>
  <c r="M90" i="3" l="1"/>
  <c r="N90" i="3"/>
  <c r="K91" i="3" s="1"/>
  <c r="M91" i="3" l="1"/>
  <c r="N91" i="3"/>
  <c r="K92" i="3" s="1"/>
  <c r="M92" i="3" l="1"/>
  <c r="N92" i="3" s="1"/>
  <c r="K93" i="3" s="1"/>
  <c r="M93" i="3" l="1"/>
  <c r="N93" i="3" s="1"/>
  <c r="K94" i="3" s="1"/>
  <c r="M94" i="3" l="1"/>
  <c r="N94" i="3" s="1"/>
  <c r="K95" i="3" s="1"/>
  <c r="M95" i="3" l="1"/>
  <c r="N95" i="3" s="1"/>
  <c r="K96" i="3" s="1"/>
  <c r="M96" i="3" l="1"/>
  <c r="N96" i="3" s="1"/>
  <c r="K97" i="3" s="1"/>
  <c r="M97" i="3" l="1"/>
  <c r="N97" i="3" s="1"/>
  <c r="K98" i="3" s="1"/>
  <c r="M98" i="3" l="1"/>
  <c r="N98" i="3" s="1"/>
  <c r="K99" i="3" s="1"/>
  <c r="M99" i="3" l="1"/>
  <c r="N99" i="3" s="1"/>
  <c r="K100" i="3" s="1"/>
  <c r="M100" i="3" l="1"/>
  <c r="N100" i="3"/>
  <c r="K101" i="3" s="1"/>
  <c r="M101" i="3" l="1"/>
  <c r="N101" i="3"/>
  <c r="K102" i="3" s="1"/>
  <c r="M102" i="3" l="1"/>
  <c r="N102" i="3" s="1"/>
  <c r="K103" i="3" s="1"/>
  <c r="M103" i="3" l="1"/>
  <c r="N103" i="3" s="1"/>
  <c r="K104" i="3" s="1"/>
  <c r="M104" i="3" l="1"/>
  <c r="N104" i="3"/>
  <c r="K105" i="3" s="1"/>
  <c r="M105" i="3" l="1"/>
  <c r="N105" i="3"/>
  <c r="K106" i="3" s="1"/>
  <c r="M106" i="3" l="1"/>
  <c r="N106" i="3" s="1"/>
  <c r="K107" i="3" s="1"/>
  <c r="M107" i="3" l="1"/>
  <c r="N107" i="3" s="1"/>
  <c r="K108" i="3" s="1"/>
  <c r="M108" i="3" l="1"/>
  <c r="N108" i="3" s="1"/>
  <c r="K109" i="3" s="1"/>
  <c r="M109" i="3" l="1"/>
  <c r="N109" i="3" s="1"/>
  <c r="K110" i="3" s="1"/>
  <c r="M110" i="3" l="1"/>
  <c r="N110" i="3" s="1"/>
  <c r="K111" i="3" s="1"/>
  <c r="M111" i="3" l="1"/>
  <c r="N111" i="3" s="1"/>
  <c r="K112" i="3" s="1"/>
  <c r="M112" i="3" l="1"/>
  <c r="N112" i="3" s="1"/>
  <c r="K113" i="3" s="1"/>
  <c r="M113" i="3" l="1"/>
  <c r="N113" i="3" s="1"/>
  <c r="K114" i="3" s="1"/>
  <c r="M114" i="3" l="1"/>
  <c r="N114" i="3"/>
  <c r="K115" i="3" s="1"/>
  <c r="M115" i="3" l="1"/>
  <c r="N115" i="3"/>
  <c r="K116" i="3" s="1"/>
  <c r="M116" i="3" l="1"/>
  <c r="N116" i="3" s="1"/>
  <c r="K117" i="3" s="1"/>
  <c r="M117" i="3" l="1"/>
  <c r="N117" i="3" s="1"/>
  <c r="K118" i="3" s="1"/>
  <c r="M118" i="3" l="1"/>
  <c r="N118" i="3" s="1"/>
  <c r="K119" i="3" s="1"/>
  <c r="M119" i="3" l="1"/>
  <c r="N119" i="3"/>
  <c r="K120" i="3" s="1"/>
  <c r="M120" i="3" l="1"/>
  <c r="N120" i="3" s="1"/>
  <c r="K121" i="3" s="1"/>
  <c r="M121" i="3" l="1"/>
  <c r="N121" i="3" s="1"/>
  <c r="K122" i="3" s="1"/>
  <c r="M122" i="3" l="1"/>
  <c r="N122" i="3" s="1"/>
  <c r="K123" i="3" s="1"/>
  <c r="M123" i="3" l="1"/>
  <c r="N123" i="3" s="1"/>
  <c r="K124" i="3" s="1"/>
  <c r="M124" i="3" l="1"/>
  <c r="N124" i="3" s="1"/>
  <c r="K125" i="3" s="1"/>
  <c r="M125" i="3" l="1"/>
  <c r="N125" i="3" s="1"/>
  <c r="K126" i="3" s="1"/>
  <c r="M126" i="3" l="1"/>
  <c r="N126" i="3" s="1"/>
  <c r="K127" i="3" s="1"/>
  <c r="M127" i="3" l="1"/>
  <c r="N127" i="3" s="1"/>
</calcChain>
</file>

<file path=xl/sharedStrings.xml><?xml version="1.0" encoding="utf-8"?>
<sst xmlns="http://schemas.openxmlformats.org/spreadsheetml/2006/main" count="53" uniqueCount="30">
  <si>
    <t>Cost of equipment</t>
  </si>
  <si>
    <t>Deposit</t>
  </si>
  <si>
    <t>Monthly payment</t>
  </si>
  <si>
    <t>Number of payments</t>
  </si>
  <si>
    <t>Final payment</t>
  </si>
  <si>
    <t>Cash flow</t>
  </si>
  <si>
    <t>Start date</t>
  </si>
  <si>
    <t>Revised start date</t>
  </si>
  <si>
    <t>B/F</t>
  </si>
  <si>
    <t>Interest</t>
  </si>
  <si>
    <t>C/F</t>
  </si>
  <si>
    <t>Assumptions:</t>
  </si>
  <si>
    <t>Month end</t>
  </si>
  <si>
    <t>Note</t>
  </si>
  <si>
    <t>Payments are monthly</t>
  </si>
  <si>
    <t>Equal number of days in each month</t>
  </si>
  <si>
    <t>2,3,4</t>
  </si>
  <si>
    <t>Max term = 10 years</t>
  </si>
  <si>
    <t>Start date is at start of month</t>
  </si>
  <si>
    <t>Check cash flow column to make sure it's correct.</t>
  </si>
  <si>
    <t>Lease calculation</t>
  </si>
  <si>
    <t>Complete grey cells - yellow ones calculuate</t>
  </si>
  <si>
    <t>Make sure you don't have a negative interest rate</t>
  </si>
  <si>
    <t>Annual interest rate (IRR):</t>
  </si>
  <si>
    <t>Monthly interest rate (IRR):</t>
  </si>
  <si>
    <t>Payments are in arrears.  If in adv. Add payment 1 to deposit, reduce no. by 1</t>
  </si>
  <si>
    <t>Payments are in arrears.  If in adv. add payment 1 to deposit, reduce no. by 1</t>
  </si>
  <si>
    <t>2,3,4,5</t>
  </si>
  <si>
    <t>Balloon payment is made with last rental.  Adjust balloon/No. if not.</t>
  </si>
  <si>
    <t>Balloon payment is made with the last rental.  Adjust balloon/No. if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</si>
</sst>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;\(#,##0\)"/>
    <numFmt numFmtId="166" formatCode="dd/mm/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166" fontId="0" fillId="3" borderId="0" xfId="0" applyNumberFormat="1" applyFill="1"/>
    <xf numFmtId="0" fontId="2" fillId="0" borderId="0" xfId="0" applyFont="1"/>
    <xf numFmtId="0" fontId="2" fillId="0" borderId="0" xfId="0" applyFont="1" applyAlignment="1">
      <alignment horizontal="right"/>
    </xf>
    <xf numFmtId="10" fontId="0" fillId="3" borderId="0" xfId="0" applyNumberFormat="1" applyFill="1"/>
    <xf numFmtId="10" fontId="0" fillId="0" borderId="0" xfId="1" applyNumberFormat="1" applyFont="1"/>
    <xf numFmtId="10" fontId="0" fillId="0" borderId="0" xfId="0" applyNumberFormat="1"/>
    <xf numFmtId="10" fontId="0" fillId="3" borderId="0" xfId="1" applyNumberFormat="1" applyFont="1" applyFill="1"/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164" fontId="0" fillId="2" borderId="0" xfId="0" applyNumberFormat="1" applyFill="1" applyAlignment="1">
      <alignment vertical="top"/>
    </xf>
    <xf numFmtId="165" fontId="0" fillId="2" borderId="0" xfId="0" applyNumberFormat="1" applyFill="1" applyAlignment="1">
      <alignment vertical="top"/>
    </xf>
    <xf numFmtId="166" fontId="0" fillId="2" borderId="0" xfId="0" applyNumberFormat="1" applyFill="1" applyAlignment="1">
      <alignment vertical="top"/>
    </xf>
    <xf numFmtId="166" fontId="0" fillId="3" borderId="0" xfId="0" applyNumberFormat="1" applyFill="1" applyAlignment="1">
      <alignment vertical="top"/>
    </xf>
    <xf numFmtId="0" fontId="0" fillId="0" borderId="0" xfId="0" applyAlignment="1">
      <alignment horizontal="right" vertical="top"/>
    </xf>
    <xf numFmtId="164" fontId="0" fillId="0" borderId="0" xfId="0" quotePrefix="1" applyNumberFormat="1" applyAlignment="1">
      <alignment vertical="top"/>
    </xf>
    <xf numFmtId="0" fontId="0" fillId="0" borderId="0" xfId="0" applyAlignment="1">
      <alignment horizontal="center" vertical="center"/>
    </xf>
    <xf numFmtId="10" fontId="0" fillId="2" borderId="0" xfId="1" applyNumberFormat="1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4A79-A00F-42FC-88BF-204962982DCA}">
  <sheetPr>
    <pageSetUpPr fitToPage="1"/>
  </sheetPr>
  <dimension ref="A1:O127"/>
  <sheetViews>
    <sheetView tabSelected="1" workbookViewId="0">
      <selection activeCell="E19" sqref="E19"/>
    </sheetView>
  </sheetViews>
  <sheetFormatPr defaultRowHeight="15" x14ac:dyDescent="0.25"/>
  <cols>
    <col min="2" max="2" width="17" style="1" bestFit="1" customWidth="1"/>
    <col min="3" max="3" width="16.42578125" style="10" customWidth="1"/>
    <col min="4" max="4" width="5.140625" style="18" bestFit="1" customWidth="1"/>
    <col min="5" max="5" width="36.7109375" style="11" customWidth="1"/>
    <col min="6" max="6" width="9.140625" style="1"/>
    <col min="9" max="9" width="10.5703125" bestFit="1" customWidth="1"/>
    <col min="12" max="14" width="14.85546875" customWidth="1"/>
    <col min="15" max="15" width="16.42578125" bestFit="1" customWidth="1"/>
  </cols>
  <sheetData>
    <row r="1" spans="1:15" x14ac:dyDescent="0.25">
      <c r="A1" s="20" t="s">
        <v>20</v>
      </c>
    </row>
    <row r="2" spans="1:15" x14ac:dyDescent="0.25">
      <c r="A2" s="20"/>
    </row>
    <row r="3" spans="1:15" x14ac:dyDescent="0.25">
      <c r="A3" s="20"/>
    </row>
    <row r="4" spans="1:15" x14ac:dyDescent="0.25">
      <c r="A4" s="22" t="s">
        <v>21</v>
      </c>
    </row>
    <row r="5" spans="1:15" x14ac:dyDescent="0.25">
      <c r="A5" s="22"/>
    </row>
    <row r="6" spans="1:15" x14ac:dyDescent="0.25">
      <c r="D6" s="18" t="s">
        <v>13</v>
      </c>
      <c r="I6" s="4" t="s">
        <v>12</v>
      </c>
      <c r="J6" s="4"/>
      <c r="K6" s="4" t="s">
        <v>8</v>
      </c>
      <c r="L6" s="5" t="s">
        <v>5</v>
      </c>
      <c r="M6" s="5" t="s">
        <v>9</v>
      </c>
      <c r="N6" s="5" t="s">
        <v>10</v>
      </c>
      <c r="O6" s="4"/>
    </row>
    <row r="7" spans="1:15" x14ac:dyDescent="0.25">
      <c r="B7" s="1" t="s">
        <v>0</v>
      </c>
      <c r="C7" s="12">
        <v>25000</v>
      </c>
      <c r="F7" s="1" t="s">
        <v>24</v>
      </c>
      <c r="G7" s="6">
        <f>IRR(L7:L127,7%/12)</f>
        <v>6.1541938179021649E-3</v>
      </c>
      <c r="H7" s="8"/>
      <c r="I7" s="3">
        <f>EOMONTH(revstart,0)</f>
        <v>45838</v>
      </c>
      <c r="J7">
        <v>0</v>
      </c>
      <c r="K7" s="2">
        <v>0</v>
      </c>
      <c r="L7" s="2">
        <f>+C7-C9</f>
        <v>24100</v>
      </c>
      <c r="M7" s="2">
        <f t="shared" ref="M7:M38" si="0">(K7+L7)*rate</f>
        <v>148.31607101144218</v>
      </c>
      <c r="N7" s="2">
        <f>+K7+L7+M7</f>
        <v>24248.316071011443</v>
      </c>
    </row>
    <row r="8" spans="1:15" x14ac:dyDescent="0.25">
      <c r="I8" s="3">
        <f>+EOMONTH(I7,1)</f>
        <v>45869</v>
      </c>
      <c r="J8">
        <v>1</v>
      </c>
      <c r="K8" s="2">
        <f>+N7</f>
        <v>24248.316071011443</v>
      </c>
      <c r="L8">
        <f t="shared" ref="L8:L39" si="1">-IF(J8=np,payment+final,IF(J8&lt;np,payment,0))</f>
        <v>-350</v>
      </c>
      <c r="M8" s="2">
        <f t="shared" si="0"/>
        <v>147.07486902249059</v>
      </c>
      <c r="N8" s="2">
        <f t="shared" ref="N8:N71" si="2">+K8+L8+M8</f>
        <v>24045.390940033933</v>
      </c>
    </row>
    <row r="9" spans="1:15" x14ac:dyDescent="0.25">
      <c r="B9" s="1" t="s">
        <v>1</v>
      </c>
      <c r="C9" s="12">
        <v>900</v>
      </c>
      <c r="F9" s="1" t="s">
        <v>23</v>
      </c>
      <c r="G9" s="9">
        <f>+G7*12</f>
        <v>7.3850325814825979E-2</v>
      </c>
      <c r="H9" s="7"/>
      <c r="I9" s="3">
        <f t="shared" ref="I9:I72" si="3">+EOMONTH(I8,1)</f>
        <v>45900</v>
      </c>
      <c r="J9">
        <v>2</v>
      </c>
      <c r="K9" s="2">
        <f t="shared" ref="K9:K72" si="4">+N8</f>
        <v>24045.390940033933</v>
      </c>
      <c r="L9">
        <f t="shared" si="1"/>
        <v>-350</v>
      </c>
      <c r="M9" s="2">
        <f t="shared" si="0"/>
        <v>145.82602843593179</v>
      </c>
      <c r="N9" s="2">
        <f t="shared" si="2"/>
        <v>23841.216968469864</v>
      </c>
    </row>
    <row r="10" spans="1:15" x14ac:dyDescent="0.25">
      <c r="I10" s="3">
        <f t="shared" si="3"/>
        <v>45930</v>
      </c>
      <c r="J10">
        <v>3</v>
      </c>
      <c r="K10" s="2">
        <f t="shared" si="4"/>
        <v>23841.216968469864</v>
      </c>
      <c r="L10">
        <f t="shared" si="1"/>
        <v>-350</v>
      </c>
      <c r="M10" s="2">
        <f t="shared" si="0"/>
        <v>144.56950224235567</v>
      </c>
      <c r="N10" s="2">
        <f t="shared" si="2"/>
        <v>23635.786470712221</v>
      </c>
    </row>
    <row r="11" spans="1:15" x14ac:dyDescent="0.25">
      <c r="B11" s="1" t="s">
        <v>2</v>
      </c>
      <c r="C11" s="12">
        <v>350</v>
      </c>
      <c r="D11" s="18">
        <v>1</v>
      </c>
      <c r="I11" s="3">
        <f t="shared" si="3"/>
        <v>45961</v>
      </c>
      <c r="J11">
        <v>4</v>
      </c>
      <c r="K11" s="2">
        <f t="shared" si="4"/>
        <v>23635.786470712221</v>
      </c>
      <c r="L11">
        <f t="shared" si="1"/>
        <v>-350</v>
      </c>
      <c r="M11" s="2">
        <f t="shared" si="0"/>
        <v>143.30524314304702</v>
      </c>
      <c r="N11" s="2">
        <f t="shared" si="2"/>
        <v>23429.091713855269</v>
      </c>
    </row>
    <row r="12" spans="1:15" x14ac:dyDescent="0.25">
      <c r="I12" s="3">
        <f t="shared" si="3"/>
        <v>45991</v>
      </c>
      <c r="J12">
        <v>5</v>
      </c>
      <c r="K12" s="2">
        <f t="shared" si="4"/>
        <v>23429.091713855269</v>
      </c>
      <c r="L12">
        <f t="shared" si="1"/>
        <v>-350</v>
      </c>
      <c r="M12" s="2">
        <f t="shared" si="0"/>
        <v>142.03320354820517</v>
      </c>
      <c r="N12" s="2">
        <f t="shared" si="2"/>
        <v>23221.124917403475</v>
      </c>
    </row>
    <row r="13" spans="1:15" x14ac:dyDescent="0.25">
      <c r="B13" s="1" t="s">
        <v>3</v>
      </c>
      <c r="C13" s="13">
        <v>36</v>
      </c>
      <c r="D13" s="18" t="s">
        <v>16</v>
      </c>
      <c r="I13" s="3">
        <f t="shared" si="3"/>
        <v>46022</v>
      </c>
      <c r="J13">
        <v>6</v>
      </c>
      <c r="K13" s="2">
        <f t="shared" si="4"/>
        <v>23221.124917403475</v>
      </c>
      <c r="L13">
        <f t="shared" si="1"/>
        <v>-350</v>
      </c>
      <c r="M13" s="2">
        <f t="shared" si="0"/>
        <v>140.75333557515262</v>
      </c>
      <c r="N13" s="2">
        <f t="shared" si="2"/>
        <v>23011.878252978626</v>
      </c>
    </row>
    <row r="14" spans="1:15" x14ac:dyDescent="0.25">
      <c r="I14" s="3">
        <f t="shared" si="3"/>
        <v>46053</v>
      </c>
      <c r="J14">
        <v>7</v>
      </c>
      <c r="K14" s="2">
        <f t="shared" si="4"/>
        <v>23011.878252978626</v>
      </c>
      <c r="L14">
        <f t="shared" si="1"/>
        <v>-350</v>
      </c>
      <c r="M14" s="2">
        <f t="shared" si="0"/>
        <v>139.46559104653258</v>
      </c>
      <c r="N14" s="2">
        <f t="shared" si="2"/>
        <v>22801.343844025159</v>
      </c>
    </row>
    <row r="15" spans="1:15" x14ac:dyDescent="0.25">
      <c r="B15" s="1" t="s">
        <v>4</v>
      </c>
      <c r="C15" s="12">
        <v>16000</v>
      </c>
      <c r="D15" s="18">
        <v>5</v>
      </c>
      <c r="I15" s="3">
        <f t="shared" si="3"/>
        <v>46081</v>
      </c>
      <c r="J15">
        <v>8</v>
      </c>
      <c r="K15" s="2">
        <f t="shared" si="4"/>
        <v>22801.343844025159</v>
      </c>
      <c r="L15">
        <f t="shared" si="1"/>
        <v>-350</v>
      </c>
      <c r="M15" s="2">
        <f t="shared" si="0"/>
        <v>138.16992148849548</v>
      </c>
      <c r="N15" s="2">
        <f t="shared" si="2"/>
        <v>22589.513765513653</v>
      </c>
    </row>
    <row r="16" spans="1:15" x14ac:dyDescent="0.25">
      <c r="I16" s="3">
        <f t="shared" si="3"/>
        <v>46112</v>
      </c>
      <c r="J16">
        <v>9</v>
      </c>
      <c r="K16" s="2">
        <f t="shared" si="4"/>
        <v>22589.513765513653</v>
      </c>
      <c r="L16">
        <f t="shared" si="1"/>
        <v>-350</v>
      </c>
      <c r="M16" s="2">
        <f t="shared" si="0"/>
        <v>136.86627812887423</v>
      </c>
      <c r="N16" s="2">
        <f t="shared" si="2"/>
        <v>22376.380043642526</v>
      </c>
    </row>
    <row r="17" spans="2:14" x14ac:dyDescent="0.25">
      <c r="B17" s="1" t="s">
        <v>6</v>
      </c>
      <c r="C17" s="14">
        <v>45823</v>
      </c>
      <c r="I17" s="3">
        <f t="shared" si="3"/>
        <v>46142</v>
      </c>
      <c r="J17">
        <v>10</v>
      </c>
      <c r="K17" s="2">
        <f t="shared" si="4"/>
        <v>22376.380043642526</v>
      </c>
      <c r="L17">
        <f t="shared" si="1"/>
        <v>-350</v>
      </c>
      <c r="M17" s="2">
        <f t="shared" si="0"/>
        <v>135.55461189534844</v>
      </c>
      <c r="N17" s="2">
        <f t="shared" si="2"/>
        <v>22161.934655537876</v>
      </c>
    </row>
    <row r="18" spans="2:14" x14ac:dyDescent="0.25">
      <c r="I18" s="3">
        <f t="shared" si="3"/>
        <v>46173</v>
      </c>
      <c r="J18">
        <v>11</v>
      </c>
      <c r="K18" s="2">
        <f t="shared" si="4"/>
        <v>22161.934655537876</v>
      </c>
      <c r="L18">
        <f t="shared" si="1"/>
        <v>-350</v>
      </c>
      <c r="M18" s="2">
        <f t="shared" si="0"/>
        <v>134.23487341359717</v>
      </c>
      <c r="N18" s="2">
        <f t="shared" si="2"/>
        <v>21946.169528951472</v>
      </c>
    </row>
    <row r="19" spans="2:14" x14ac:dyDescent="0.25">
      <c r="B19" s="1" t="s">
        <v>7</v>
      </c>
      <c r="C19" s="15">
        <f>EOMONTH(C17,-1)+1</f>
        <v>45809</v>
      </c>
      <c r="D19" s="18">
        <v>6</v>
      </c>
      <c r="I19" s="3">
        <f t="shared" si="3"/>
        <v>46203</v>
      </c>
      <c r="J19">
        <v>12</v>
      </c>
      <c r="K19" s="2">
        <f t="shared" si="4"/>
        <v>21946.169528951472</v>
      </c>
      <c r="L19">
        <f t="shared" si="1"/>
        <v>-350</v>
      </c>
      <c r="M19" s="2">
        <f t="shared" si="0"/>
        <v>132.90701300544026</v>
      </c>
      <c r="N19" s="2">
        <f t="shared" si="2"/>
        <v>21729.076541956911</v>
      </c>
    </row>
    <row r="20" spans="2:14" x14ac:dyDescent="0.25">
      <c r="I20" s="3">
        <f t="shared" si="3"/>
        <v>46234</v>
      </c>
      <c r="J20">
        <v>13</v>
      </c>
      <c r="K20" s="2">
        <f t="shared" si="4"/>
        <v>21729.076541956911</v>
      </c>
      <c r="L20">
        <f t="shared" si="1"/>
        <v>-350</v>
      </c>
      <c r="M20" s="2">
        <f t="shared" si="0"/>
        <v>131.57098068696843</v>
      </c>
      <c r="N20" s="2">
        <f t="shared" si="2"/>
        <v>21510.647522643878</v>
      </c>
    </row>
    <row r="21" spans="2:14" x14ac:dyDescent="0.25">
      <c r="I21" s="3">
        <f t="shared" si="3"/>
        <v>46265</v>
      </c>
      <c r="J21">
        <v>14</v>
      </c>
      <c r="K21" s="2">
        <f t="shared" si="4"/>
        <v>21510.647522643878</v>
      </c>
      <c r="L21">
        <f t="shared" si="1"/>
        <v>-350</v>
      </c>
      <c r="M21" s="2">
        <f t="shared" si="0"/>
        <v>130.22672616666171</v>
      </c>
      <c r="N21" s="2">
        <f t="shared" si="2"/>
        <v>21290.874248810538</v>
      </c>
    </row>
    <row r="22" spans="2:14" x14ac:dyDescent="0.25">
      <c r="C22" s="16" t="s">
        <v>11</v>
      </c>
      <c r="I22" s="3">
        <f t="shared" si="3"/>
        <v>46295</v>
      </c>
      <c r="J22">
        <v>15</v>
      </c>
      <c r="K22" s="2">
        <f t="shared" si="4"/>
        <v>21290.874248810538</v>
      </c>
      <c r="L22">
        <f t="shared" si="1"/>
        <v>-350</v>
      </c>
      <c r="M22" s="2">
        <f t="shared" si="0"/>
        <v>128.87419884349646</v>
      </c>
      <c r="N22" s="2">
        <f t="shared" si="2"/>
        <v>21069.748447654034</v>
      </c>
    </row>
    <row r="23" spans="2:14" ht="15" customHeight="1" x14ac:dyDescent="0.25">
      <c r="C23" s="17"/>
      <c r="D23" s="25">
        <v>1</v>
      </c>
      <c r="E23" s="24" t="s">
        <v>26</v>
      </c>
      <c r="I23" s="3">
        <f t="shared" si="3"/>
        <v>46326</v>
      </c>
      <c r="J23">
        <v>16</v>
      </c>
      <c r="K23" s="2">
        <f t="shared" si="4"/>
        <v>21069.748447654034</v>
      </c>
      <c r="L23">
        <f t="shared" si="1"/>
        <v>-350</v>
      </c>
      <c r="M23" s="2">
        <f t="shared" si="0"/>
        <v>127.51334780504044</v>
      </c>
      <c r="N23" s="2">
        <f t="shared" si="2"/>
        <v>20847.261795459075</v>
      </c>
    </row>
    <row r="24" spans="2:14" ht="15" customHeight="1" x14ac:dyDescent="0.25">
      <c r="C24" s="17"/>
      <c r="D24" s="25"/>
      <c r="E24" s="24"/>
      <c r="I24" s="3">
        <f t="shared" si="3"/>
        <v>46356</v>
      </c>
      <c r="J24">
        <v>17</v>
      </c>
      <c r="K24" s="2">
        <f t="shared" si="4"/>
        <v>20847.261795459075</v>
      </c>
      <c r="L24">
        <f t="shared" si="1"/>
        <v>-350</v>
      </c>
      <c r="M24" s="2">
        <f t="shared" si="0"/>
        <v>126.14412182553647</v>
      </c>
      <c r="N24" s="2">
        <f t="shared" si="2"/>
        <v>20623.40591728461</v>
      </c>
    </row>
    <row r="25" spans="2:14" ht="15" customHeight="1" x14ac:dyDescent="0.25">
      <c r="C25" s="17"/>
      <c r="D25" s="18">
        <v>2</v>
      </c>
      <c r="E25" s="23" t="s">
        <v>14</v>
      </c>
      <c r="I25" s="3">
        <f t="shared" si="3"/>
        <v>46387</v>
      </c>
      <c r="J25">
        <v>18</v>
      </c>
      <c r="K25" s="2">
        <f t="shared" si="4"/>
        <v>20623.40591728461</v>
      </c>
      <c r="L25">
        <f t="shared" si="1"/>
        <v>-350</v>
      </c>
      <c r="M25" s="2">
        <f t="shared" si="0"/>
        <v>124.76646936397411</v>
      </c>
      <c r="N25" s="2">
        <f t="shared" si="2"/>
        <v>20398.172386648585</v>
      </c>
    </row>
    <row r="26" spans="2:14" ht="15" customHeight="1" x14ac:dyDescent="0.25">
      <c r="C26" s="17"/>
      <c r="D26" s="18">
        <v>3</v>
      </c>
      <c r="E26" s="23" t="s">
        <v>15</v>
      </c>
      <c r="I26" s="3">
        <f t="shared" si="3"/>
        <v>46418</v>
      </c>
      <c r="J26">
        <v>19</v>
      </c>
      <c r="K26" s="2">
        <f t="shared" si="4"/>
        <v>20398.172386648585</v>
      </c>
      <c r="L26">
        <f t="shared" si="1"/>
        <v>-350</v>
      </c>
      <c r="M26" s="2">
        <f t="shared" si="0"/>
        <v>123.3803385621496</v>
      </c>
      <c r="N26" s="2">
        <f t="shared" si="2"/>
        <v>20171.552725210735</v>
      </c>
    </row>
    <row r="27" spans="2:14" ht="15" customHeight="1" x14ac:dyDescent="0.25">
      <c r="D27" s="18">
        <v>4</v>
      </c>
      <c r="E27" s="23" t="s">
        <v>17</v>
      </c>
      <c r="I27" s="3">
        <f t="shared" si="3"/>
        <v>46446</v>
      </c>
      <c r="J27">
        <v>20</v>
      </c>
      <c r="K27" s="2">
        <f t="shared" si="4"/>
        <v>20171.552725210735</v>
      </c>
      <c r="L27">
        <f t="shared" si="1"/>
        <v>-350</v>
      </c>
      <c r="M27" s="2">
        <f t="shared" si="0"/>
        <v>121.98567724271372</v>
      </c>
      <c r="N27" s="2">
        <f t="shared" si="2"/>
        <v>19943.538402453447</v>
      </c>
    </row>
    <row r="28" spans="2:14" ht="15" customHeight="1" x14ac:dyDescent="0.25">
      <c r="D28" s="25">
        <v>5</v>
      </c>
      <c r="E28" s="24" t="s">
        <v>29</v>
      </c>
      <c r="I28" s="3">
        <f t="shared" si="3"/>
        <v>46477</v>
      </c>
      <c r="J28">
        <v>21</v>
      </c>
      <c r="K28" s="2">
        <f t="shared" si="4"/>
        <v>19943.538402453447</v>
      </c>
      <c r="L28">
        <f t="shared" si="1"/>
        <v>-350</v>
      </c>
      <c r="M28" s="2">
        <f t="shared" si="0"/>
        <v>120.58243290720766</v>
      </c>
      <c r="N28" s="2">
        <f t="shared" si="2"/>
        <v>19714.120835360656</v>
      </c>
    </row>
    <row r="29" spans="2:14" ht="15" customHeight="1" x14ac:dyDescent="0.25">
      <c r="D29" s="25"/>
      <c r="E29" s="24"/>
      <c r="I29" s="3">
        <f t="shared" si="3"/>
        <v>46507</v>
      </c>
      <c r="J29">
        <v>22</v>
      </c>
      <c r="K29" s="2">
        <f t="shared" si="4"/>
        <v>19714.120835360656</v>
      </c>
      <c r="L29">
        <f t="shared" si="1"/>
        <v>-350</v>
      </c>
      <c r="M29" s="2">
        <f t="shared" si="0"/>
        <v>119.17055273408705</v>
      </c>
      <c r="N29" s="2">
        <f t="shared" si="2"/>
        <v>19483.291388094742</v>
      </c>
    </row>
    <row r="30" spans="2:14" ht="15" customHeight="1" x14ac:dyDescent="0.25">
      <c r="D30" s="18">
        <v>6</v>
      </c>
      <c r="E30" s="23" t="s">
        <v>18</v>
      </c>
      <c r="I30" s="3">
        <f t="shared" si="3"/>
        <v>46538</v>
      </c>
      <c r="J30">
        <v>23</v>
      </c>
      <c r="K30" s="2">
        <f t="shared" si="4"/>
        <v>19483.291388094742</v>
      </c>
      <c r="L30">
        <f t="shared" si="1"/>
        <v>-350</v>
      </c>
      <c r="M30" s="2">
        <f t="shared" si="0"/>
        <v>117.74998357673338</v>
      </c>
      <c r="N30" s="2">
        <f t="shared" si="2"/>
        <v>19251.041371671476</v>
      </c>
    </row>
    <row r="31" spans="2:14" ht="15" customHeight="1" x14ac:dyDescent="0.25">
      <c r="I31" s="3">
        <f t="shared" si="3"/>
        <v>46568</v>
      </c>
      <c r="J31">
        <v>24</v>
      </c>
      <c r="K31" s="2">
        <f t="shared" si="4"/>
        <v>19251.041371671476</v>
      </c>
      <c r="L31">
        <f t="shared" si="1"/>
        <v>-350</v>
      </c>
      <c r="M31" s="2">
        <f t="shared" si="0"/>
        <v>116.32067196145366</v>
      </c>
      <c r="N31" s="2">
        <f t="shared" si="2"/>
        <v>19017.362043632929</v>
      </c>
    </row>
    <row r="32" spans="2:14" ht="15" customHeight="1" x14ac:dyDescent="0.25">
      <c r="E32" s="26" t="s">
        <v>19</v>
      </c>
      <c r="I32" s="3">
        <f t="shared" si="3"/>
        <v>46599</v>
      </c>
      <c r="J32">
        <v>25</v>
      </c>
      <c r="K32" s="2">
        <f t="shared" si="4"/>
        <v>19017.362043632929</v>
      </c>
      <c r="L32">
        <f t="shared" si="1"/>
        <v>-350</v>
      </c>
      <c r="M32" s="2">
        <f t="shared" si="0"/>
        <v>114.88256408546729</v>
      </c>
      <c r="N32" s="2">
        <f t="shared" si="2"/>
        <v>18782.244607718396</v>
      </c>
    </row>
    <row r="33" spans="5:14" ht="15" customHeight="1" x14ac:dyDescent="0.25">
      <c r="E33" s="26"/>
      <c r="I33" s="3">
        <f t="shared" si="3"/>
        <v>46630</v>
      </c>
      <c r="J33">
        <v>26</v>
      </c>
      <c r="K33" s="2">
        <f t="shared" si="4"/>
        <v>18782.244607718396</v>
      </c>
      <c r="L33">
        <f t="shared" si="1"/>
        <v>-350</v>
      </c>
      <c r="M33" s="2">
        <f t="shared" si="0"/>
        <v>113.43560581488107</v>
      </c>
      <c r="N33" s="2">
        <f t="shared" si="2"/>
        <v>18545.680213533276</v>
      </c>
    </row>
    <row r="34" spans="5:14" ht="15" customHeight="1" x14ac:dyDescent="0.25">
      <c r="I34" s="3">
        <f t="shared" si="3"/>
        <v>46660</v>
      </c>
      <c r="J34">
        <v>27</v>
      </c>
      <c r="K34" s="2">
        <f t="shared" si="4"/>
        <v>18545.680213533276</v>
      </c>
      <c r="L34">
        <f t="shared" si="1"/>
        <v>-350</v>
      </c>
      <c r="M34" s="2">
        <f t="shared" si="0"/>
        <v>111.97974268265123</v>
      </c>
      <c r="N34" s="2">
        <f t="shared" si="2"/>
        <v>18307.659956215928</v>
      </c>
    </row>
    <row r="35" spans="5:14" ht="15" customHeight="1" x14ac:dyDescent="0.25">
      <c r="E35" s="26" t="s">
        <v>22</v>
      </c>
      <c r="I35" s="3">
        <f t="shared" si="3"/>
        <v>46691</v>
      </c>
      <c r="J35">
        <v>28</v>
      </c>
      <c r="K35" s="2">
        <f t="shared" si="4"/>
        <v>18307.659956215928</v>
      </c>
      <c r="L35">
        <f t="shared" si="1"/>
        <v>-350</v>
      </c>
      <c r="M35" s="2">
        <f t="shared" si="0"/>
        <v>110.51491988653332</v>
      </c>
      <c r="N35" s="2">
        <f t="shared" si="2"/>
        <v>18068.174876102461</v>
      </c>
    </row>
    <row r="36" spans="5:14" ht="15" customHeight="1" x14ac:dyDescent="0.25">
      <c r="E36" s="26"/>
      <c r="I36" s="3">
        <f t="shared" si="3"/>
        <v>46721</v>
      </c>
      <c r="J36">
        <v>29</v>
      </c>
      <c r="K36" s="2">
        <f t="shared" si="4"/>
        <v>18068.174876102461</v>
      </c>
      <c r="L36">
        <f t="shared" si="1"/>
        <v>-350</v>
      </c>
      <c r="M36" s="2">
        <f t="shared" si="0"/>
        <v>109.04108228701922</v>
      </c>
      <c r="N36" s="2">
        <f t="shared" si="2"/>
        <v>17827.215958389479</v>
      </c>
    </row>
    <row r="37" spans="5:14" ht="15" customHeight="1" x14ac:dyDescent="0.25">
      <c r="I37" s="3">
        <f t="shared" si="3"/>
        <v>46752</v>
      </c>
      <c r="J37">
        <v>30</v>
      </c>
      <c r="K37" s="2">
        <f t="shared" si="4"/>
        <v>17827.215958389479</v>
      </c>
      <c r="L37">
        <f t="shared" si="1"/>
        <v>-350</v>
      </c>
      <c r="M37" s="2">
        <f t="shared" si="0"/>
        <v>107.5581744052616</v>
      </c>
      <c r="N37" s="2">
        <f t="shared" si="2"/>
        <v>17584.774132794741</v>
      </c>
    </row>
    <row r="38" spans="5:14" ht="15" customHeight="1" x14ac:dyDescent="0.25">
      <c r="I38" s="3">
        <f t="shared" si="3"/>
        <v>46783</v>
      </c>
      <c r="J38">
        <v>31</v>
      </c>
      <c r="K38" s="2">
        <f t="shared" si="4"/>
        <v>17584.774132794741</v>
      </c>
      <c r="L38">
        <f t="shared" si="1"/>
        <v>-350</v>
      </c>
      <c r="M38" s="2">
        <f t="shared" si="0"/>
        <v>106.06614042098553</v>
      </c>
      <c r="N38" s="2">
        <f t="shared" si="2"/>
        <v>17340.840273215726</v>
      </c>
    </row>
    <row r="39" spans="5:14" x14ac:dyDescent="0.25">
      <c r="I39" s="3">
        <f t="shared" si="3"/>
        <v>46812</v>
      </c>
      <c r="J39">
        <v>32</v>
      </c>
      <c r="K39" s="2">
        <f t="shared" si="4"/>
        <v>17340.840273215726</v>
      </c>
      <c r="L39">
        <f t="shared" si="1"/>
        <v>-350</v>
      </c>
      <c r="M39" s="2">
        <f t="shared" ref="M39:M70" si="5">(K39+L39)*rate</f>
        <v>104.56492417038736</v>
      </c>
      <c r="N39" s="2">
        <f t="shared" si="2"/>
        <v>17095.405197386113</v>
      </c>
    </row>
    <row r="40" spans="5:14" x14ac:dyDescent="0.25">
      <c r="I40" s="3">
        <f t="shared" si="3"/>
        <v>46843</v>
      </c>
      <c r="J40">
        <v>33</v>
      </c>
      <c r="K40" s="2">
        <f t="shared" si="4"/>
        <v>17095.405197386113</v>
      </c>
      <c r="L40">
        <f t="shared" ref="L40:L71" si="6">-IF(J40=np,payment+final,IF(J40&lt;np,payment,0))</f>
        <v>-350</v>
      </c>
      <c r="M40" s="2">
        <f t="shared" si="5"/>
        <v>103.0544691440204</v>
      </c>
      <c r="N40" s="2">
        <f t="shared" si="2"/>
        <v>16848.459666530132</v>
      </c>
    </row>
    <row r="41" spans="5:14" x14ac:dyDescent="0.25">
      <c r="I41" s="3">
        <f t="shared" si="3"/>
        <v>46873</v>
      </c>
      <c r="J41">
        <v>34</v>
      </c>
      <c r="K41" s="2">
        <f t="shared" si="4"/>
        <v>16848.459666530132</v>
      </c>
      <c r="L41">
        <f t="shared" si="6"/>
        <v>-350</v>
      </c>
      <c r="M41" s="2">
        <f t="shared" si="5"/>
        <v>101.53471848466795</v>
      </c>
      <c r="N41" s="2">
        <f t="shared" si="2"/>
        <v>16599.994385014801</v>
      </c>
    </row>
    <row r="42" spans="5:14" x14ac:dyDescent="0.25">
      <c r="I42" s="3">
        <f t="shared" si="3"/>
        <v>46904</v>
      </c>
      <c r="J42">
        <v>35</v>
      </c>
      <c r="K42" s="2">
        <f t="shared" si="4"/>
        <v>16599.994385014801</v>
      </c>
      <c r="L42">
        <f t="shared" si="6"/>
        <v>-350</v>
      </c>
      <c r="M42" s="2">
        <f t="shared" si="5"/>
        <v>100.00561498520298</v>
      </c>
      <c r="N42" s="2">
        <f t="shared" si="2"/>
        <v>16350.000000000004</v>
      </c>
    </row>
    <row r="43" spans="5:14" x14ac:dyDescent="0.25">
      <c r="I43" s="3">
        <f t="shared" si="3"/>
        <v>46934</v>
      </c>
      <c r="J43">
        <v>36</v>
      </c>
      <c r="K43" s="2">
        <f t="shared" si="4"/>
        <v>16350.000000000004</v>
      </c>
      <c r="L43">
        <f t="shared" si="6"/>
        <v>-16350</v>
      </c>
      <c r="M43" s="2">
        <f t="shared" si="5"/>
        <v>2.2388826684262912E-14</v>
      </c>
      <c r="N43" s="2">
        <f t="shared" si="2"/>
        <v>3.6603676337759759E-12</v>
      </c>
    </row>
    <row r="44" spans="5:14" x14ac:dyDescent="0.25">
      <c r="I44" s="3">
        <f t="shared" si="3"/>
        <v>46965</v>
      </c>
      <c r="J44">
        <v>37</v>
      </c>
      <c r="K44" s="2">
        <f t="shared" si="4"/>
        <v>3.6603676337759759E-12</v>
      </c>
      <c r="L44">
        <f t="shared" si="6"/>
        <v>0</v>
      </c>
      <c r="M44" s="2">
        <f t="shared" si="5"/>
        <v>2.2526611863033288E-14</v>
      </c>
      <c r="N44" s="2">
        <f t="shared" si="2"/>
        <v>3.6828942456390092E-12</v>
      </c>
    </row>
    <row r="45" spans="5:14" x14ac:dyDescent="0.25">
      <c r="I45" s="3">
        <f t="shared" si="3"/>
        <v>46996</v>
      </c>
      <c r="J45">
        <v>38</v>
      </c>
      <c r="K45" s="2">
        <f t="shared" si="4"/>
        <v>3.6828942456390092E-12</v>
      </c>
      <c r="L45">
        <f t="shared" si="6"/>
        <v>0</v>
      </c>
      <c r="M45" s="2">
        <f t="shared" si="5"/>
        <v>2.2665244998499048E-14</v>
      </c>
      <c r="N45" s="2">
        <f t="shared" si="2"/>
        <v>3.7055594906375085E-12</v>
      </c>
    </row>
    <row r="46" spans="5:14" x14ac:dyDescent="0.25">
      <c r="I46" s="3">
        <f t="shared" si="3"/>
        <v>47026</v>
      </c>
      <c r="J46">
        <v>39</v>
      </c>
      <c r="K46" s="2">
        <f t="shared" si="4"/>
        <v>3.7055594906375085E-12</v>
      </c>
      <c r="L46">
        <f t="shared" si="6"/>
        <v>0</v>
      </c>
      <c r="M46" s="2">
        <f t="shared" si="5"/>
        <v>2.280473130915005E-14</v>
      </c>
      <c r="N46" s="2">
        <f t="shared" si="2"/>
        <v>3.7283642219466588E-12</v>
      </c>
    </row>
    <row r="47" spans="5:14" x14ac:dyDescent="0.25">
      <c r="I47" s="3">
        <f t="shared" si="3"/>
        <v>47057</v>
      </c>
      <c r="J47">
        <v>40</v>
      </c>
      <c r="K47" s="2">
        <f t="shared" si="4"/>
        <v>3.7283642219466588E-12</v>
      </c>
      <c r="L47">
        <f t="shared" si="6"/>
        <v>0</v>
      </c>
      <c r="M47" s="2">
        <f t="shared" si="5"/>
        <v>2.2945076045591742E-14</v>
      </c>
      <c r="N47" s="2">
        <f t="shared" si="2"/>
        <v>3.7513092979922506E-12</v>
      </c>
    </row>
    <row r="48" spans="5:14" x14ac:dyDescent="0.25">
      <c r="I48" s="3">
        <f t="shared" si="3"/>
        <v>47087</v>
      </c>
      <c r="J48">
        <v>41</v>
      </c>
      <c r="K48" s="2">
        <f t="shared" si="4"/>
        <v>3.7513092979922506E-12</v>
      </c>
      <c r="L48">
        <f t="shared" si="6"/>
        <v>0</v>
      </c>
      <c r="M48" s="2">
        <f t="shared" si="5"/>
        <v>2.3086284490742818E-14</v>
      </c>
      <c r="N48" s="2">
        <f t="shared" si="2"/>
        <v>3.7743955824829937E-12</v>
      </c>
    </row>
    <row r="49" spans="9:14" x14ac:dyDescent="0.25">
      <c r="I49" s="3">
        <f t="shared" si="3"/>
        <v>47118</v>
      </c>
      <c r="J49">
        <v>42</v>
      </c>
      <c r="K49" s="2">
        <f t="shared" si="4"/>
        <v>3.7743955824829937E-12</v>
      </c>
      <c r="L49">
        <f t="shared" si="6"/>
        <v>0</v>
      </c>
      <c r="M49" s="2">
        <f t="shared" si="5"/>
        <v>2.3228361960034079E-14</v>
      </c>
      <c r="N49" s="2">
        <f t="shared" si="2"/>
        <v>3.7976239444430281E-12</v>
      </c>
    </row>
    <row r="50" spans="9:14" x14ac:dyDescent="0.25">
      <c r="I50" s="3">
        <f t="shared" si="3"/>
        <v>47149</v>
      </c>
      <c r="J50">
        <v>43</v>
      </c>
      <c r="K50" s="2">
        <f t="shared" si="4"/>
        <v>3.7976239444430281E-12</v>
      </c>
      <c r="L50">
        <f t="shared" si="6"/>
        <v>0</v>
      </c>
      <c r="M50" s="2">
        <f t="shared" si="5"/>
        <v>2.3371313801608518E-14</v>
      </c>
      <c r="N50" s="2">
        <f t="shared" si="2"/>
        <v>3.8209952582446365E-12</v>
      </c>
    </row>
    <row r="51" spans="9:14" x14ac:dyDescent="0.25">
      <c r="I51" s="3">
        <f t="shared" si="3"/>
        <v>47177</v>
      </c>
      <c r="J51">
        <v>44</v>
      </c>
      <c r="K51" s="2">
        <f t="shared" si="4"/>
        <v>3.8209952582446365E-12</v>
      </c>
      <c r="L51">
        <f t="shared" si="6"/>
        <v>0</v>
      </c>
      <c r="M51" s="2">
        <f t="shared" si="5"/>
        <v>2.3515145396522629E-14</v>
      </c>
      <c r="N51" s="2">
        <f t="shared" si="2"/>
        <v>3.8445104036411594E-12</v>
      </c>
    </row>
    <row r="52" spans="9:14" x14ac:dyDescent="0.25">
      <c r="I52" s="3">
        <f t="shared" si="3"/>
        <v>47208</v>
      </c>
      <c r="J52">
        <v>45</v>
      </c>
      <c r="K52" s="2">
        <f t="shared" si="4"/>
        <v>3.8445104036411594E-12</v>
      </c>
      <c r="L52">
        <f t="shared" si="6"/>
        <v>0</v>
      </c>
      <c r="M52" s="2">
        <f t="shared" si="5"/>
        <v>2.3659862158948978E-14</v>
      </c>
      <c r="N52" s="2">
        <f t="shared" si="2"/>
        <v>3.8681702658001084E-12</v>
      </c>
    </row>
    <row r="53" spans="9:14" x14ac:dyDescent="0.25">
      <c r="I53" s="3">
        <f t="shared" si="3"/>
        <v>47238</v>
      </c>
      <c r="J53">
        <v>46</v>
      </c>
      <c r="K53" s="2">
        <f t="shared" si="4"/>
        <v>3.8681702658001084E-12</v>
      </c>
      <c r="L53">
        <f t="shared" si="6"/>
        <v>0</v>
      </c>
      <c r="M53" s="2">
        <f t="shared" si="5"/>
        <v>2.3805469536380002E-14</v>
      </c>
      <c r="N53" s="2">
        <f t="shared" si="2"/>
        <v>3.8919757353364882E-12</v>
      </c>
    </row>
    <row r="54" spans="9:14" x14ac:dyDescent="0.25">
      <c r="I54" s="3">
        <f t="shared" si="3"/>
        <v>47269</v>
      </c>
      <c r="J54">
        <v>47</v>
      </c>
      <c r="K54" s="2">
        <f t="shared" si="4"/>
        <v>3.8919757353364882E-12</v>
      </c>
      <c r="L54">
        <f t="shared" si="6"/>
        <v>0</v>
      </c>
      <c r="M54" s="2">
        <f t="shared" si="5"/>
        <v>2.3951973009833047E-14</v>
      </c>
      <c r="N54" s="2">
        <f t="shared" si="2"/>
        <v>3.9159277083463212E-12</v>
      </c>
    </row>
    <row r="55" spans="9:14" x14ac:dyDescent="0.25">
      <c r="I55" s="3">
        <f t="shared" si="3"/>
        <v>47299</v>
      </c>
      <c r="J55">
        <v>48</v>
      </c>
      <c r="K55" s="2">
        <f t="shared" si="4"/>
        <v>3.9159277083463212E-12</v>
      </c>
      <c r="L55">
        <f t="shared" si="6"/>
        <v>0</v>
      </c>
      <c r="M55" s="2">
        <f t="shared" si="5"/>
        <v>2.4099378094056723E-14</v>
      </c>
      <c r="N55" s="2">
        <f t="shared" si="2"/>
        <v>3.9400270864403781E-12</v>
      </c>
    </row>
    <row r="56" spans="9:14" x14ac:dyDescent="0.25">
      <c r="I56" s="3">
        <f t="shared" si="3"/>
        <v>47330</v>
      </c>
      <c r="J56">
        <v>49</v>
      </c>
      <c r="K56" s="2">
        <f t="shared" si="4"/>
        <v>3.9400270864403781E-12</v>
      </c>
      <c r="L56">
        <f t="shared" si="6"/>
        <v>0</v>
      </c>
      <c r="M56" s="2">
        <f t="shared" si="5"/>
        <v>2.4247690337738453E-14</v>
      </c>
      <c r="N56" s="2">
        <f t="shared" si="2"/>
        <v>3.9642747767781168E-12</v>
      </c>
    </row>
    <row r="57" spans="9:14" x14ac:dyDescent="0.25">
      <c r="I57" s="3">
        <f t="shared" si="3"/>
        <v>47361</v>
      </c>
      <c r="J57">
        <v>50</v>
      </c>
      <c r="K57" s="2">
        <f t="shared" si="4"/>
        <v>3.9642747767781168E-12</v>
      </c>
      <c r="L57">
        <f t="shared" si="6"/>
        <v>0</v>
      </c>
      <c r="M57" s="2">
        <f t="shared" si="5"/>
        <v>2.4396915323713372E-14</v>
      </c>
      <c r="N57" s="2">
        <f t="shared" si="2"/>
        <v>3.9886716921018303E-12</v>
      </c>
    </row>
    <row r="58" spans="9:14" x14ac:dyDescent="0.25">
      <c r="I58" s="3">
        <f t="shared" si="3"/>
        <v>47391</v>
      </c>
      <c r="J58">
        <v>51</v>
      </c>
      <c r="K58" s="2">
        <f t="shared" si="4"/>
        <v>3.9886716921018303E-12</v>
      </c>
      <c r="L58">
        <f t="shared" si="6"/>
        <v>0</v>
      </c>
      <c r="M58" s="2">
        <f t="shared" si="5"/>
        <v>2.4547058669174452E-14</v>
      </c>
      <c r="N58" s="2">
        <f t="shared" si="2"/>
        <v>4.0132187507710045E-12</v>
      </c>
    </row>
    <row r="59" spans="9:14" x14ac:dyDescent="0.25">
      <c r="I59" s="3">
        <f t="shared" si="3"/>
        <v>47422</v>
      </c>
      <c r="J59">
        <v>52</v>
      </c>
      <c r="K59" s="2">
        <f t="shared" si="4"/>
        <v>4.0132187507710045E-12</v>
      </c>
      <c r="L59">
        <f t="shared" si="6"/>
        <v>0</v>
      </c>
      <c r="M59" s="2">
        <f t="shared" si="5"/>
        <v>2.4698126025883963E-14</v>
      </c>
      <c r="N59" s="2">
        <f t="shared" si="2"/>
        <v>4.0379168767968884E-12</v>
      </c>
    </row>
    <row r="60" spans="9:14" x14ac:dyDescent="0.25">
      <c r="I60" s="3">
        <f t="shared" si="3"/>
        <v>47452</v>
      </c>
      <c r="J60">
        <v>53</v>
      </c>
      <c r="K60" s="2">
        <f t="shared" si="4"/>
        <v>4.0379168767968884E-12</v>
      </c>
      <c r="L60">
        <f t="shared" si="6"/>
        <v>0</v>
      </c>
      <c r="M60" s="2">
        <f t="shared" si="5"/>
        <v>2.4850123080386229E-14</v>
      </c>
      <c r="N60" s="2">
        <f t="shared" si="2"/>
        <v>4.0627669998772747E-12</v>
      </c>
    </row>
    <row r="61" spans="9:14" x14ac:dyDescent="0.25">
      <c r="I61" s="3">
        <f t="shared" si="3"/>
        <v>47483</v>
      </c>
      <c r="J61">
        <v>54</v>
      </c>
      <c r="K61" s="2">
        <f t="shared" si="4"/>
        <v>4.0627669998772747E-12</v>
      </c>
      <c r="L61">
        <f t="shared" si="6"/>
        <v>0</v>
      </c>
      <c r="M61" s="2">
        <f t="shared" si="5"/>
        <v>2.500305555422165E-14</v>
      </c>
      <c r="N61" s="2">
        <f t="shared" si="2"/>
        <v>4.0877700554314966E-12</v>
      </c>
    </row>
    <row r="62" spans="9:14" x14ac:dyDescent="0.25">
      <c r="I62" s="3">
        <f t="shared" si="3"/>
        <v>47514</v>
      </c>
      <c r="J62">
        <v>55</v>
      </c>
      <c r="K62" s="2">
        <f t="shared" si="4"/>
        <v>4.0877700554314966E-12</v>
      </c>
      <c r="L62">
        <f t="shared" si="6"/>
        <v>0</v>
      </c>
      <c r="M62" s="2">
        <f t="shared" si="5"/>
        <v>2.5156929204142108E-14</v>
      </c>
      <c r="N62" s="2">
        <f t="shared" si="2"/>
        <v>4.1129269846356385E-12</v>
      </c>
    </row>
    <row r="63" spans="9:14" x14ac:dyDescent="0.25">
      <c r="I63" s="3">
        <f t="shared" si="3"/>
        <v>47542</v>
      </c>
      <c r="J63">
        <v>56</v>
      </c>
      <c r="K63" s="2">
        <f t="shared" si="4"/>
        <v>4.1129269846356385E-12</v>
      </c>
      <c r="L63">
        <f t="shared" si="6"/>
        <v>0</v>
      </c>
      <c r="M63" s="2">
        <f t="shared" si="5"/>
        <v>2.531174982232764E-14</v>
      </c>
      <c r="N63" s="2">
        <f t="shared" si="2"/>
        <v>4.1382387344579662E-12</v>
      </c>
    </row>
    <row r="64" spans="9:14" x14ac:dyDescent="0.25">
      <c r="I64" s="3">
        <f t="shared" si="3"/>
        <v>47573</v>
      </c>
      <c r="J64">
        <v>57</v>
      </c>
      <c r="K64" s="2">
        <f t="shared" si="4"/>
        <v>4.1382387344579662E-12</v>
      </c>
      <c r="L64">
        <f t="shared" si="6"/>
        <v>0</v>
      </c>
      <c r="M64" s="2">
        <f t="shared" si="5"/>
        <v>2.5467523236604495E-14</v>
      </c>
      <c r="N64" s="2">
        <f t="shared" si="2"/>
        <v>4.1637062576945711E-12</v>
      </c>
    </row>
    <row r="65" spans="9:14" x14ac:dyDescent="0.25">
      <c r="I65" s="3">
        <f t="shared" si="3"/>
        <v>47603</v>
      </c>
      <c r="J65">
        <v>58</v>
      </c>
      <c r="K65" s="2">
        <f t="shared" si="4"/>
        <v>4.1637062576945711E-12</v>
      </c>
      <c r="L65">
        <f t="shared" si="6"/>
        <v>0</v>
      </c>
      <c r="M65" s="2">
        <f t="shared" si="5"/>
        <v>2.5624255310664487E-14</v>
      </c>
      <c r="N65" s="2">
        <f t="shared" si="2"/>
        <v>4.1893305130052359E-12</v>
      </c>
    </row>
    <row r="66" spans="9:14" x14ac:dyDescent="0.25">
      <c r="I66" s="3">
        <f t="shared" si="3"/>
        <v>47634</v>
      </c>
      <c r="J66">
        <v>59</v>
      </c>
      <c r="K66" s="2">
        <f t="shared" si="4"/>
        <v>4.1893305130052359E-12</v>
      </c>
      <c r="L66">
        <f t="shared" si="6"/>
        <v>0</v>
      </c>
      <c r="M66" s="2">
        <f t="shared" si="5"/>
        <v>2.5781951944285727E-14</v>
      </c>
      <c r="N66" s="2">
        <f t="shared" si="2"/>
        <v>4.2151124649495217E-12</v>
      </c>
    </row>
    <row r="67" spans="9:14" x14ac:dyDescent="0.25">
      <c r="I67" s="3">
        <f t="shared" si="3"/>
        <v>47664</v>
      </c>
      <c r="J67">
        <v>60</v>
      </c>
      <c r="K67" s="2">
        <f t="shared" si="4"/>
        <v>4.2151124649495217E-12</v>
      </c>
      <c r="L67">
        <f t="shared" si="6"/>
        <v>0</v>
      </c>
      <c r="M67" s="2">
        <f t="shared" si="5"/>
        <v>2.5940619073554704E-14</v>
      </c>
      <c r="N67" s="2">
        <f t="shared" si="2"/>
        <v>4.2410530840230761E-12</v>
      </c>
    </row>
    <row r="68" spans="9:14" x14ac:dyDescent="0.25">
      <c r="I68" s="3">
        <f t="shared" si="3"/>
        <v>47695</v>
      </c>
      <c r="J68">
        <v>61</v>
      </c>
      <c r="K68" s="2">
        <f t="shared" si="4"/>
        <v>4.2410530840230761E-12</v>
      </c>
      <c r="L68">
        <f t="shared" si="6"/>
        <v>0</v>
      </c>
      <c r="M68" s="2">
        <f t="shared" si="5"/>
        <v>2.6100262671089725E-14</v>
      </c>
      <c r="N68" s="2">
        <f t="shared" si="2"/>
        <v>4.2671533466941662E-12</v>
      </c>
    </row>
    <row r="69" spans="9:14" x14ac:dyDescent="0.25">
      <c r="I69" s="3">
        <f t="shared" si="3"/>
        <v>47726</v>
      </c>
      <c r="J69">
        <v>62</v>
      </c>
      <c r="K69" s="2">
        <f t="shared" si="4"/>
        <v>4.2671533466941662E-12</v>
      </c>
      <c r="L69">
        <f t="shared" si="6"/>
        <v>0</v>
      </c>
      <c r="M69" s="2">
        <f t="shared" si="5"/>
        <v>2.6260888746265772E-14</v>
      </c>
      <c r="N69" s="2">
        <f t="shared" si="2"/>
        <v>4.2934142354404318E-12</v>
      </c>
    </row>
    <row r="70" spans="9:14" x14ac:dyDescent="0.25">
      <c r="I70" s="3">
        <f t="shared" si="3"/>
        <v>47756</v>
      </c>
      <c r="J70">
        <v>63</v>
      </c>
      <c r="K70" s="2">
        <f t="shared" si="4"/>
        <v>4.2934142354404318E-12</v>
      </c>
      <c r="L70">
        <f t="shared" si="6"/>
        <v>0</v>
      </c>
      <c r="M70" s="2">
        <f t="shared" si="5"/>
        <v>2.6422503345440654E-14</v>
      </c>
      <c r="N70" s="2">
        <f t="shared" si="2"/>
        <v>4.3198367387858725E-12</v>
      </c>
    </row>
    <row r="71" spans="9:14" x14ac:dyDescent="0.25">
      <c r="I71" s="3">
        <f t="shared" si="3"/>
        <v>47787</v>
      </c>
      <c r="J71">
        <v>64</v>
      </c>
      <c r="K71" s="2">
        <f t="shared" si="4"/>
        <v>4.3198367387858725E-12</v>
      </c>
      <c r="L71">
        <f t="shared" si="6"/>
        <v>0</v>
      </c>
      <c r="M71" s="2">
        <f t="shared" ref="M71:M102" si="7">(K71+L71)*rate</f>
        <v>2.6585112552182666E-14</v>
      </c>
      <c r="N71" s="2">
        <f t="shared" si="2"/>
        <v>4.3464218513380549E-12</v>
      </c>
    </row>
    <row r="72" spans="9:14" x14ac:dyDescent="0.25">
      <c r="I72" s="3">
        <f t="shared" si="3"/>
        <v>47817</v>
      </c>
      <c r="J72">
        <v>65</v>
      </c>
      <c r="K72" s="2">
        <f t="shared" si="4"/>
        <v>4.3464218513380549E-12</v>
      </c>
      <c r="L72">
        <f t="shared" ref="L72:L103" si="8">-IF(J72=np,payment+final,IF(J72&lt;np,payment,0))</f>
        <v>0</v>
      </c>
      <c r="M72" s="2">
        <f t="shared" si="7"/>
        <v>2.6748722487499539E-14</v>
      </c>
      <c r="N72" s="2">
        <f t="shared" ref="N72:N127" si="9">+K72+L72+M72</f>
        <v>4.3731705738255546E-12</v>
      </c>
    </row>
    <row r="73" spans="9:14" x14ac:dyDescent="0.25">
      <c r="I73" s="3">
        <f t="shared" ref="I73:I127" si="10">+EOMONTH(I72,1)</f>
        <v>47848</v>
      </c>
      <c r="J73">
        <v>66</v>
      </c>
      <c r="K73" s="2">
        <f t="shared" ref="K73:K127" si="11">+N72</f>
        <v>4.3731705738255546E-12</v>
      </c>
      <c r="L73">
        <f t="shared" si="8"/>
        <v>0</v>
      </c>
      <c r="M73" s="2">
        <f t="shared" si="7"/>
        <v>2.6913339310068892E-14</v>
      </c>
      <c r="N73" s="2">
        <f t="shared" si="9"/>
        <v>4.4000839131356231E-12</v>
      </c>
    </row>
    <row r="74" spans="9:14" x14ac:dyDescent="0.25">
      <c r="I74" s="3">
        <f t="shared" si="10"/>
        <v>47879</v>
      </c>
      <c r="J74">
        <v>67</v>
      </c>
      <c r="K74" s="2">
        <f t="shared" si="11"/>
        <v>4.4000839131356231E-12</v>
      </c>
      <c r="L74">
        <f t="shared" si="8"/>
        <v>0</v>
      </c>
      <c r="M74" s="2">
        <f t="shared" si="7"/>
        <v>2.7078969216470017E-14</v>
      </c>
      <c r="N74" s="2">
        <f t="shared" si="9"/>
        <v>4.4271628823520927E-12</v>
      </c>
    </row>
    <row r="75" spans="9:14" x14ac:dyDescent="0.25">
      <c r="I75" s="3">
        <f t="shared" si="10"/>
        <v>47907</v>
      </c>
      <c r="J75">
        <v>68</v>
      </c>
      <c r="K75" s="2">
        <f t="shared" si="11"/>
        <v>4.4271628823520927E-12</v>
      </c>
      <c r="L75">
        <f t="shared" si="8"/>
        <v>0</v>
      </c>
      <c r="M75" s="2">
        <f t="shared" si="7"/>
        <v>2.724561844141718E-14</v>
      </c>
      <c r="N75" s="2">
        <f t="shared" si="9"/>
        <v>4.4544085007935095E-12</v>
      </c>
    </row>
    <row r="76" spans="9:14" x14ac:dyDescent="0.25">
      <c r="I76" s="3">
        <f t="shared" si="10"/>
        <v>47938</v>
      </c>
      <c r="J76">
        <v>69</v>
      </c>
      <c r="K76" s="2">
        <f t="shared" si="11"/>
        <v>4.4544085007935095E-12</v>
      </c>
      <c r="L76">
        <f t="shared" si="8"/>
        <v>0</v>
      </c>
      <c r="M76" s="2">
        <f t="shared" si="7"/>
        <v>2.7413293257994268E-14</v>
      </c>
      <c r="N76" s="2">
        <f t="shared" si="9"/>
        <v>4.4818217940515037E-12</v>
      </c>
    </row>
    <row r="77" spans="9:14" x14ac:dyDescent="0.25">
      <c r="I77" s="3">
        <f t="shared" si="10"/>
        <v>47968</v>
      </c>
      <c r="J77">
        <v>70</v>
      </c>
      <c r="K77" s="2">
        <f t="shared" si="11"/>
        <v>4.4818217940515037E-12</v>
      </c>
      <c r="L77">
        <f t="shared" si="8"/>
        <v>0</v>
      </c>
      <c r="M77" s="2">
        <f t="shared" si="7"/>
        <v>2.7581999977890952E-14</v>
      </c>
      <c r="N77" s="2">
        <f t="shared" si="9"/>
        <v>4.5094037940293949E-12</v>
      </c>
    </row>
    <row r="78" spans="9:14" x14ac:dyDescent="0.25">
      <c r="I78" s="3">
        <f t="shared" si="10"/>
        <v>47999</v>
      </c>
      <c r="J78">
        <v>71</v>
      </c>
      <c r="K78" s="2">
        <f t="shared" si="11"/>
        <v>4.5094037940293949E-12</v>
      </c>
      <c r="L78">
        <f t="shared" si="8"/>
        <v>0</v>
      </c>
      <c r="M78" s="2">
        <f t="shared" si="7"/>
        <v>2.775174495164027E-14</v>
      </c>
      <c r="N78" s="2">
        <f t="shared" si="9"/>
        <v>4.5371555389810349E-12</v>
      </c>
    </row>
    <row r="79" spans="9:14" x14ac:dyDescent="0.25">
      <c r="I79" s="3">
        <f t="shared" si="10"/>
        <v>48029</v>
      </c>
      <c r="J79">
        <v>72</v>
      </c>
      <c r="K79" s="2">
        <f t="shared" si="11"/>
        <v>4.5371555389810349E-12</v>
      </c>
      <c r="L79">
        <f t="shared" si="8"/>
        <v>0</v>
      </c>
      <c r="M79" s="2">
        <f t="shared" si="7"/>
        <v>2.7922534568857649E-14</v>
      </c>
      <c r="N79" s="2">
        <f t="shared" si="9"/>
        <v>4.5650780735498925E-12</v>
      </c>
    </row>
    <row r="80" spans="9:14" x14ac:dyDescent="0.25">
      <c r="I80" s="3">
        <f t="shared" si="10"/>
        <v>48060</v>
      </c>
      <c r="J80">
        <v>73</v>
      </c>
      <c r="K80" s="2">
        <f t="shared" si="11"/>
        <v>4.5650780735498925E-12</v>
      </c>
      <c r="L80">
        <f t="shared" si="8"/>
        <v>0</v>
      </c>
      <c r="M80" s="2">
        <f t="shared" si="7"/>
        <v>2.8094375258481472E-14</v>
      </c>
      <c r="N80" s="2">
        <f t="shared" si="9"/>
        <v>4.5931724488083741E-12</v>
      </c>
    </row>
    <row r="81" spans="9:14" x14ac:dyDescent="0.25">
      <c r="I81" s="3">
        <f t="shared" si="10"/>
        <v>48091</v>
      </c>
      <c r="J81">
        <v>74</v>
      </c>
      <c r="K81" s="2">
        <f t="shared" si="11"/>
        <v>4.5931724488083741E-12</v>
      </c>
      <c r="L81">
        <f t="shared" si="8"/>
        <v>0</v>
      </c>
      <c r="M81" s="2">
        <f t="shared" si="7"/>
        <v>2.8267273489015043E-14</v>
      </c>
      <c r="N81" s="2">
        <f t="shared" si="9"/>
        <v>4.6214397222973893E-12</v>
      </c>
    </row>
    <row r="82" spans="9:14" x14ac:dyDescent="0.25">
      <c r="I82" s="3">
        <f t="shared" si="10"/>
        <v>48121</v>
      </c>
      <c r="J82">
        <v>75</v>
      </c>
      <c r="K82" s="2">
        <f t="shared" si="11"/>
        <v>4.6214397222973893E-12</v>
      </c>
      <c r="L82">
        <f t="shared" si="8"/>
        <v>0</v>
      </c>
      <c r="M82" s="2">
        <f t="shared" si="7"/>
        <v>2.844123576877009E-14</v>
      </c>
      <c r="N82" s="2">
        <f t="shared" si="9"/>
        <v>4.6498809580661594E-12</v>
      </c>
    </row>
    <row r="83" spans="9:14" x14ac:dyDescent="0.25">
      <c r="I83" s="3">
        <f t="shared" si="10"/>
        <v>48152</v>
      </c>
      <c r="J83">
        <v>76</v>
      </c>
      <c r="K83" s="2">
        <f t="shared" si="11"/>
        <v>4.6498809580661594E-12</v>
      </c>
      <c r="L83">
        <f t="shared" si="8"/>
        <v>0</v>
      </c>
      <c r="M83" s="2">
        <f t="shared" si="7"/>
        <v>2.8616268646111752E-14</v>
      </c>
      <c r="N83" s="2">
        <f t="shared" si="9"/>
        <v>4.6784972267122715E-12</v>
      </c>
    </row>
    <row r="84" spans="9:14" x14ac:dyDescent="0.25">
      <c r="I84" s="3">
        <f t="shared" si="10"/>
        <v>48182</v>
      </c>
      <c r="J84">
        <v>77</v>
      </c>
      <c r="K84" s="2">
        <f t="shared" si="11"/>
        <v>4.6784972267122715E-12</v>
      </c>
      <c r="L84">
        <f t="shared" si="8"/>
        <v>0</v>
      </c>
      <c r="M84" s="2">
        <f t="shared" si="7"/>
        <v>2.8792378709705085E-14</v>
      </c>
      <c r="N84" s="2">
        <f t="shared" si="9"/>
        <v>4.7072896054219767E-12</v>
      </c>
    </row>
    <row r="85" spans="9:14" x14ac:dyDescent="0.25">
      <c r="I85" s="3">
        <f t="shared" si="10"/>
        <v>48213</v>
      </c>
      <c r="J85">
        <v>78</v>
      </c>
      <c r="K85" s="2">
        <f t="shared" si="11"/>
        <v>4.7072896054219767E-12</v>
      </c>
      <c r="L85">
        <f t="shared" si="8"/>
        <v>0</v>
      </c>
      <c r="M85" s="2">
        <f t="shared" si="7"/>
        <v>2.8969572588763052E-14</v>
      </c>
      <c r="N85" s="2">
        <f t="shared" si="9"/>
        <v>4.7362591780107397E-12</v>
      </c>
    </row>
    <row r="86" spans="9:14" x14ac:dyDescent="0.25">
      <c r="I86" s="3">
        <f t="shared" si="10"/>
        <v>48244</v>
      </c>
      <c r="J86">
        <v>79</v>
      </c>
      <c r="K86" s="2">
        <f t="shared" si="11"/>
        <v>4.7362591780107397E-12</v>
      </c>
      <c r="L86">
        <f t="shared" si="8"/>
        <v>0</v>
      </c>
      <c r="M86" s="2">
        <f t="shared" si="7"/>
        <v>2.9147856953296085E-14</v>
      </c>
      <c r="N86" s="2">
        <f t="shared" si="9"/>
        <v>4.7654070349640358E-12</v>
      </c>
    </row>
    <row r="87" spans="9:14" x14ac:dyDescent="0.25">
      <c r="I87" s="3">
        <f t="shared" si="10"/>
        <v>48273</v>
      </c>
      <c r="J87">
        <v>80</v>
      </c>
      <c r="K87" s="2">
        <f t="shared" si="11"/>
        <v>4.7654070349640358E-12</v>
      </c>
      <c r="L87">
        <f t="shared" si="8"/>
        <v>0</v>
      </c>
      <c r="M87" s="2">
        <f t="shared" si="7"/>
        <v>2.9327238514363152E-14</v>
      </c>
      <c r="N87" s="2">
        <f t="shared" si="9"/>
        <v>4.7947342734783986E-12</v>
      </c>
    </row>
    <row r="88" spans="9:14" x14ac:dyDescent="0.25">
      <c r="I88" s="3">
        <f t="shared" si="10"/>
        <v>48304</v>
      </c>
      <c r="J88">
        <v>81</v>
      </c>
      <c r="K88" s="2">
        <f t="shared" si="11"/>
        <v>4.7947342734783986E-12</v>
      </c>
      <c r="L88">
        <f t="shared" si="8"/>
        <v>0</v>
      </c>
      <c r="M88" s="2">
        <f t="shared" si="7"/>
        <v>2.9507724024324392E-14</v>
      </c>
      <c r="N88" s="2">
        <f t="shared" si="9"/>
        <v>4.8242419975027227E-12</v>
      </c>
    </row>
    <row r="89" spans="9:14" x14ac:dyDescent="0.25">
      <c r="I89" s="3">
        <f t="shared" si="10"/>
        <v>48334</v>
      </c>
      <c r="J89">
        <v>82</v>
      </c>
      <c r="K89" s="2">
        <f t="shared" si="11"/>
        <v>4.8242419975027227E-12</v>
      </c>
      <c r="L89">
        <f t="shared" si="8"/>
        <v>0</v>
      </c>
      <c r="M89" s="2">
        <f t="shared" si="7"/>
        <v>2.968932027709525E-14</v>
      </c>
      <c r="N89" s="2">
        <f t="shared" si="9"/>
        <v>4.8539313177798184E-12</v>
      </c>
    </row>
    <row r="90" spans="9:14" x14ac:dyDescent="0.25">
      <c r="I90" s="3">
        <f t="shared" si="10"/>
        <v>48365</v>
      </c>
      <c r="J90">
        <v>83</v>
      </c>
      <c r="K90" s="2">
        <f t="shared" si="11"/>
        <v>4.8539313177798184E-12</v>
      </c>
      <c r="L90">
        <f t="shared" si="8"/>
        <v>0</v>
      </c>
      <c r="M90" s="2">
        <f t="shared" si="7"/>
        <v>2.9872034108402264E-14</v>
      </c>
      <c r="N90" s="2">
        <f t="shared" si="9"/>
        <v>4.8838033518882209E-12</v>
      </c>
    </row>
    <row r="91" spans="9:14" x14ac:dyDescent="0.25">
      <c r="I91" s="3">
        <f t="shared" si="10"/>
        <v>48395</v>
      </c>
      <c r="J91">
        <v>84</v>
      </c>
      <c r="K91" s="2">
        <f t="shared" si="11"/>
        <v>4.8838033518882209E-12</v>
      </c>
      <c r="L91">
        <f t="shared" si="8"/>
        <v>0</v>
      </c>
      <c r="M91" s="2">
        <f t="shared" si="7"/>
        <v>3.0055872396040359E-14</v>
      </c>
      <c r="N91" s="2">
        <f t="shared" si="9"/>
        <v>4.9138592242842616E-12</v>
      </c>
    </row>
    <row r="92" spans="9:14" x14ac:dyDescent="0.25">
      <c r="I92" s="3">
        <f t="shared" si="10"/>
        <v>48426</v>
      </c>
      <c r="J92">
        <v>85</v>
      </c>
      <c r="K92" s="2">
        <f t="shared" si="11"/>
        <v>4.9138592242842616E-12</v>
      </c>
      <c r="L92">
        <f t="shared" si="8"/>
        <v>0</v>
      </c>
      <c r="M92" s="2">
        <f t="shared" si="7"/>
        <v>3.0240842060131729E-14</v>
      </c>
      <c r="N92" s="2">
        <f t="shared" si="9"/>
        <v>4.9441000663443929E-12</v>
      </c>
    </row>
    <row r="93" spans="9:14" x14ac:dyDescent="0.25">
      <c r="I93" s="3">
        <f t="shared" si="10"/>
        <v>48457</v>
      </c>
      <c r="J93">
        <v>86</v>
      </c>
      <c r="K93" s="2">
        <f t="shared" si="11"/>
        <v>4.9441000663443929E-12</v>
      </c>
      <c r="L93">
        <f t="shared" si="8"/>
        <v>0</v>
      </c>
      <c r="M93" s="2">
        <f t="shared" si="7"/>
        <v>3.0426950063386346E-14</v>
      </c>
      <c r="N93" s="2">
        <f t="shared" si="9"/>
        <v>4.9745270164077794E-12</v>
      </c>
    </row>
    <row r="94" spans="9:14" x14ac:dyDescent="0.25">
      <c r="I94" s="3">
        <f t="shared" si="10"/>
        <v>48487</v>
      </c>
      <c r="J94">
        <v>87</v>
      </c>
      <c r="K94" s="2">
        <f t="shared" si="11"/>
        <v>4.9745270164077794E-12</v>
      </c>
      <c r="L94">
        <f t="shared" si="8"/>
        <v>0</v>
      </c>
      <c r="M94" s="2">
        <f t="shared" si="7"/>
        <v>3.0614203411364055E-14</v>
      </c>
      <c r="N94" s="2">
        <f t="shared" si="9"/>
        <v>5.0051412198191438E-12</v>
      </c>
    </row>
    <row r="95" spans="9:14" x14ac:dyDescent="0.25">
      <c r="I95" s="3">
        <f t="shared" si="10"/>
        <v>48518</v>
      </c>
      <c r="J95">
        <v>88</v>
      </c>
      <c r="K95" s="2">
        <f t="shared" si="11"/>
        <v>5.0051412198191438E-12</v>
      </c>
      <c r="L95">
        <f t="shared" si="8"/>
        <v>0</v>
      </c>
      <c r="M95" s="2">
        <f t="shared" si="7"/>
        <v>3.0802609152738273E-14</v>
      </c>
      <c r="N95" s="2">
        <f t="shared" si="9"/>
        <v>5.035943828971882E-12</v>
      </c>
    </row>
    <row r="96" spans="9:14" x14ac:dyDescent="0.25">
      <c r="I96" s="3">
        <f t="shared" si="10"/>
        <v>48548</v>
      </c>
      <c r="J96">
        <v>89</v>
      </c>
      <c r="K96" s="2">
        <f t="shared" si="11"/>
        <v>5.035943828971882E-12</v>
      </c>
      <c r="L96">
        <f t="shared" si="8"/>
        <v>0</v>
      </c>
      <c r="M96" s="2">
        <f t="shared" si="7"/>
        <v>3.0992174379561316E-14</v>
      </c>
      <c r="N96" s="2">
        <f t="shared" si="9"/>
        <v>5.0669360033514429E-12</v>
      </c>
    </row>
    <row r="97" spans="9:14" x14ac:dyDescent="0.25">
      <c r="I97" s="3">
        <f t="shared" si="10"/>
        <v>48579</v>
      </c>
      <c r="J97">
        <v>90</v>
      </c>
      <c r="K97" s="2">
        <f t="shared" si="11"/>
        <v>5.0669360033514429E-12</v>
      </c>
      <c r="L97">
        <f t="shared" si="8"/>
        <v>0</v>
      </c>
      <c r="M97" s="2">
        <f t="shared" si="7"/>
        <v>3.1182906227531353E-14</v>
      </c>
      <c r="N97" s="2">
        <f t="shared" si="9"/>
        <v>5.0981189095789739E-12</v>
      </c>
    </row>
    <row r="98" spans="9:14" x14ac:dyDescent="0.25">
      <c r="I98" s="3">
        <f t="shared" si="10"/>
        <v>48610</v>
      </c>
      <c r="J98">
        <v>91</v>
      </c>
      <c r="K98" s="2">
        <f t="shared" si="11"/>
        <v>5.0981189095789739E-12</v>
      </c>
      <c r="L98">
        <f t="shared" si="8"/>
        <v>0</v>
      </c>
      <c r="M98" s="2">
        <f t="shared" si="7"/>
        <v>3.1374811876261047E-14</v>
      </c>
      <c r="N98" s="2">
        <f t="shared" si="9"/>
        <v>5.1294937214552349E-12</v>
      </c>
    </row>
    <row r="99" spans="9:14" x14ac:dyDescent="0.25">
      <c r="I99" s="3">
        <f t="shared" si="10"/>
        <v>48638</v>
      </c>
      <c r="J99">
        <v>92</v>
      </c>
      <c r="K99" s="2">
        <f t="shared" si="11"/>
        <v>5.1294937214552349E-12</v>
      </c>
      <c r="L99">
        <f t="shared" si="8"/>
        <v>0</v>
      </c>
      <c r="M99" s="2">
        <f t="shared" si="7"/>
        <v>3.1567898549547774E-14</v>
      </c>
      <c r="N99" s="2">
        <f t="shared" si="9"/>
        <v>5.1610616200047827E-12</v>
      </c>
    </row>
    <row r="100" spans="9:14" x14ac:dyDescent="0.25">
      <c r="I100" s="3">
        <f t="shared" si="10"/>
        <v>48669</v>
      </c>
      <c r="J100">
        <v>93</v>
      </c>
      <c r="K100" s="2">
        <f t="shared" si="11"/>
        <v>5.1610616200047827E-12</v>
      </c>
      <c r="L100">
        <f t="shared" si="8"/>
        <v>0</v>
      </c>
      <c r="M100" s="2">
        <f t="shared" si="7"/>
        <v>3.1762173515645565E-14</v>
      </c>
      <c r="N100" s="2">
        <f t="shared" si="9"/>
        <v>5.1928237935204279E-12</v>
      </c>
    </row>
    <row r="101" spans="9:14" x14ac:dyDescent="0.25">
      <c r="I101" s="3">
        <f t="shared" si="10"/>
        <v>48699</v>
      </c>
      <c r="J101">
        <v>94</v>
      </c>
      <c r="K101" s="2">
        <f t="shared" si="11"/>
        <v>5.1928237935204279E-12</v>
      </c>
      <c r="L101">
        <f t="shared" si="8"/>
        <v>0</v>
      </c>
      <c r="M101" s="2">
        <f t="shared" si="7"/>
        <v>3.1957644087538688E-14</v>
      </c>
      <c r="N101" s="2">
        <f t="shared" si="9"/>
        <v>5.2247814376079668E-12</v>
      </c>
    </row>
    <row r="102" spans="9:14" x14ac:dyDescent="0.25">
      <c r="I102" s="3">
        <f t="shared" si="10"/>
        <v>48730</v>
      </c>
      <c r="J102">
        <v>95</v>
      </c>
      <c r="K102" s="2">
        <f t="shared" si="11"/>
        <v>5.2247814376079668E-12</v>
      </c>
      <c r="L102">
        <f t="shared" si="8"/>
        <v>0</v>
      </c>
      <c r="M102" s="2">
        <f t="shared" si="7"/>
        <v>3.2154317623216933E-14</v>
      </c>
      <c r="N102" s="2">
        <f t="shared" si="9"/>
        <v>5.2569357552311839E-12</v>
      </c>
    </row>
    <row r="103" spans="9:14" x14ac:dyDescent="0.25">
      <c r="I103" s="3">
        <f t="shared" si="10"/>
        <v>48760</v>
      </c>
      <c r="J103">
        <v>96</v>
      </c>
      <c r="K103" s="2">
        <f t="shared" si="11"/>
        <v>5.2569357552311839E-12</v>
      </c>
      <c r="L103">
        <f t="shared" si="8"/>
        <v>0</v>
      </c>
      <c r="M103" s="2">
        <f t="shared" ref="M103:M127" si="12">(K103+L103)*rate</f>
        <v>3.2352201525952603E-14</v>
      </c>
      <c r="N103" s="2">
        <f t="shared" si="9"/>
        <v>5.2892879567571362E-12</v>
      </c>
    </row>
    <row r="104" spans="9:14" x14ac:dyDescent="0.25">
      <c r="I104" s="3">
        <f t="shared" si="10"/>
        <v>48791</v>
      </c>
      <c r="J104">
        <v>97</v>
      </c>
      <c r="K104" s="2">
        <f t="shared" si="11"/>
        <v>5.2892879567571362E-12</v>
      </c>
      <c r="L104">
        <f t="shared" ref="L104:L127" si="13">-IF(J104=np,payment+final,IF(J104&lt;np,payment,0))</f>
        <v>0</v>
      </c>
      <c r="M104" s="2">
        <f t="shared" si="12"/>
        <v>3.2551303244579138E-14</v>
      </c>
      <c r="N104" s="2">
        <f t="shared" si="9"/>
        <v>5.3218392600017157E-12</v>
      </c>
    </row>
    <row r="105" spans="9:14" x14ac:dyDescent="0.25">
      <c r="I105" s="3">
        <f t="shared" si="10"/>
        <v>48822</v>
      </c>
      <c r="J105">
        <v>98</v>
      </c>
      <c r="K105" s="2">
        <f t="shared" si="11"/>
        <v>5.3218392600017157E-12</v>
      </c>
      <c r="L105">
        <f t="shared" si="13"/>
        <v>0</v>
      </c>
      <c r="M105" s="2">
        <f t="shared" si="12"/>
        <v>3.2751630273771592E-14</v>
      </c>
      <c r="N105" s="2">
        <f t="shared" si="9"/>
        <v>5.3545908902754872E-12</v>
      </c>
    </row>
    <row r="106" spans="9:14" x14ac:dyDescent="0.25">
      <c r="I106" s="3">
        <f t="shared" si="10"/>
        <v>48852</v>
      </c>
      <c r="J106">
        <v>99</v>
      </c>
      <c r="K106" s="2">
        <f t="shared" si="11"/>
        <v>5.3545908902754872E-12</v>
      </c>
      <c r="L106">
        <f t="shared" si="13"/>
        <v>0</v>
      </c>
      <c r="M106" s="2">
        <f t="shared" si="12"/>
        <v>3.2953190154328653E-14</v>
      </c>
      <c r="N106" s="2">
        <f t="shared" si="9"/>
        <v>5.3875440804298157E-12</v>
      </c>
    </row>
    <row r="107" spans="9:14" x14ac:dyDescent="0.25">
      <c r="I107" s="3">
        <f t="shared" si="10"/>
        <v>48883</v>
      </c>
      <c r="J107">
        <v>100</v>
      </c>
      <c r="K107" s="2">
        <f t="shared" si="11"/>
        <v>5.3875440804298157E-12</v>
      </c>
      <c r="L107">
        <f t="shared" si="13"/>
        <v>0</v>
      </c>
      <c r="M107" s="2">
        <f t="shared" si="12"/>
        <v>3.3155990473456579E-14</v>
      </c>
      <c r="N107" s="2">
        <f t="shared" si="9"/>
        <v>5.4207000709032727E-12</v>
      </c>
    </row>
    <row r="108" spans="9:14" x14ac:dyDescent="0.25">
      <c r="I108" s="3">
        <f t="shared" si="10"/>
        <v>48913</v>
      </c>
      <c r="J108">
        <v>101</v>
      </c>
      <c r="K108" s="2">
        <f t="shared" si="11"/>
        <v>5.4207000709032727E-12</v>
      </c>
      <c r="L108">
        <f t="shared" si="13"/>
        <v>0</v>
      </c>
      <c r="M108" s="2">
        <f t="shared" si="12"/>
        <v>3.3360038865054748E-14</v>
      </c>
      <c r="N108" s="2">
        <f t="shared" si="9"/>
        <v>5.4540601097683277E-12</v>
      </c>
    </row>
    <row r="109" spans="9:14" x14ac:dyDescent="0.25">
      <c r="I109" s="3">
        <f t="shared" si="10"/>
        <v>48944</v>
      </c>
      <c r="J109">
        <v>102</v>
      </c>
      <c r="K109" s="2">
        <f t="shared" si="11"/>
        <v>5.4540601097683277E-12</v>
      </c>
      <c r="L109">
        <f t="shared" si="13"/>
        <v>0</v>
      </c>
      <c r="M109" s="2">
        <f t="shared" si="12"/>
        <v>3.3565343010003048E-14</v>
      </c>
      <c r="N109" s="2">
        <f t="shared" si="9"/>
        <v>5.4876254527783304E-12</v>
      </c>
    </row>
    <row r="110" spans="9:14" x14ac:dyDescent="0.25">
      <c r="I110" s="3">
        <f t="shared" si="10"/>
        <v>48975</v>
      </c>
      <c r="J110">
        <v>103</v>
      </c>
      <c r="K110" s="2">
        <f t="shared" si="11"/>
        <v>5.4876254527783304E-12</v>
      </c>
      <c r="L110">
        <f t="shared" si="13"/>
        <v>0</v>
      </c>
      <c r="M110" s="2">
        <f t="shared" si="12"/>
        <v>3.3771910636450972E-14</v>
      </c>
      <c r="N110" s="2">
        <f t="shared" si="9"/>
        <v>5.521397363414781E-12</v>
      </c>
    </row>
    <row r="111" spans="9:14" x14ac:dyDescent="0.25">
      <c r="I111" s="3">
        <f t="shared" si="10"/>
        <v>49003</v>
      </c>
      <c r="J111">
        <v>104</v>
      </c>
      <c r="K111" s="2">
        <f t="shared" si="11"/>
        <v>5.521397363414781E-12</v>
      </c>
      <c r="L111">
        <f t="shared" si="13"/>
        <v>0</v>
      </c>
      <c r="M111" s="2">
        <f t="shared" si="12"/>
        <v>3.3979749520108558E-14</v>
      </c>
      <c r="N111" s="2">
        <f t="shared" si="9"/>
        <v>5.5553771129348899E-12</v>
      </c>
    </row>
    <row r="112" spans="9:14" x14ac:dyDescent="0.25">
      <c r="I112" s="3">
        <f t="shared" si="10"/>
        <v>49034</v>
      </c>
      <c r="J112">
        <v>105</v>
      </c>
      <c r="K112" s="2">
        <f t="shared" si="11"/>
        <v>5.5553771129348899E-12</v>
      </c>
      <c r="L112">
        <f t="shared" si="13"/>
        <v>0</v>
      </c>
      <c r="M112" s="2">
        <f t="shared" si="12"/>
        <v>3.4188867484539073E-14</v>
      </c>
      <c r="N112" s="2">
        <f t="shared" si="9"/>
        <v>5.589565980419429E-12</v>
      </c>
    </row>
    <row r="113" spans="9:14" x14ac:dyDescent="0.25">
      <c r="I113" s="3">
        <f t="shared" si="10"/>
        <v>49064</v>
      </c>
      <c r="J113">
        <v>106</v>
      </c>
      <c r="K113" s="2">
        <f t="shared" si="11"/>
        <v>5.589565980419429E-12</v>
      </c>
      <c r="L113">
        <f t="shared" si="13"/>
        <v>0</v>
      </c>
      <c r="M113" s="2">
        <f t="shared" si="12"/>
        <v>3.43992724014535E-14</v>
      </c>
      <c r="N113" s="2">
        <f t="shared" si="9"/>
        <v>5.6239652528208826E-12</v>
      </c>
    </row>
    <row r="114" spans="9:14" x14ac:dyDescent="0.25">
      <c r="I114" s="3">
        <f t="shared" si="10"/>
        <v>49095</v>
      </c>
      <c r="J114">
        <v>107</v>
      </c>
      <c r="K114" s="2">
        <f t="shared" si="11"/>
        <v>5.6239652528208826E-12</v>
      </c>
      <c r="L114">
        <f t="shared" si="13"/>
        <v>0</v>
      </c>
      <c r="M114" s="2">
        <f t="shared" si="12"/>
        <v>3.4610972191006865E-14</v>
      </c>
      <c r="N114" s="2">
        <f t="shared" si="9"/>
        <v>5.6585762250118893E-12</v>
      </c>
    </row>
    <row r="115" spans="9:14" x14ac:dyDescent="0.25">
      <c r="I115" s="3">
        <f t="shared" si="10"/>
        <v>49125</v>
      </c>
      <c r="J115">
        <v>108</v>
      </c>
      <c r="K115" s="2">
        <f t="shared" si="11"/>
        <v>5.6585762250118893E-12</v>
      </c>
      <c r="L115">
        <f t="shared" si="13"/>
        <v>0</v>
      </c>
      <c r="M115" s="2">
        <f t="shared" si="12"/>
        <v>3.4823974822096336E-14</v>
      </c>
      <c r="N115" s="2">
        <f t="shared" si="9"/>
        <v>5.6934001998339856E-12</v>
      </c>
    </row>
    <row r="116" spans="9:14" x14ac:dyDescent="0.25">
      <c r="I116" s="3">
        <f t="shared" si="10"/>
        <v>49156</v>
      </c>
      <c r="J116">
        <v>109</v>
      </c>
      <c r="K116" s="2">
        <f t="shared" si="11"/>
        <v>5.6934001998339856E-12</v>
      </c>
      <c r="L116">
        <f t="shared" si="13"/>
        <v>0</v>
      </c>
      <c r="M116" s="2">
        <f t="shared" si="12"/>
        <v>3.5038288312661265E-14</v>
      </c>
      <c r="N116" s="2">
        <f t="shared" si="9"/>
        <v>5.7284384881466465E-12</v>
      </c>
    </row>
    <row r="117" spans="9:14" x14ac:dyDescent="0.25">
      <c r="I117" s="3">
        <f t="shared" si="10"/>
        <v>49187</v>
      </c>
      <c r="J117">
        <v>110</v>
      </c>
      <c r="K117" s="2">
        <f t="shared" si="11"/>
        <v>5.7284384881466465E-12</v>
      </c>
      <c r="L117">
        <f t="shared" si="13"/>
        <v>0</v>
      </c>
      <c r="M117" s="2">
        <f t="shared" si="12"/>
        <v>3.5253920729984918E-14</v>
      </c>
      <c r="N117" s="2">
        <f t="shared" si="9"/>
        <v>5.7636924088766313E-12</v>
      </c>
    </row>
    <row r="118" spans="9:14" x14ac:dyDescent="0.25">
      <c r="I118" s="3">
        <f t="shared" si="10"/>
        <v>49217</v>
      </c>
      <c r="J118">
        <v>111</v>
      </c>
      <c r="K118" s="2">
        <f t="shared" si="11"/>
        <v>5.7636924088766313E-12</v>
      </c>
      <c r="L118">
        <f t="shared" si="13"/>
        <v>0</v>
      </c>
      <c r="M118" s="2">
        <f t="shared" si="12"/>
        <v>3.54708801909982E-14</v>
      </c>
      <c r="N118" s="2">
        <f t="shared" si="9"/>
        <v>5.7991632890676292E-12</v>
      </c>
    </row>
    <row r="119" spans="9:14" x14ac:dyDescent="0.25">
      <c r="I119" s="3">
        <f t="shared" si="10"/>
        <v>49248</v>
      </c>
      <c r="J119">
        <v>112</v>
      </c>
      <c r="K119" s="2">
        <f t="shared" si="11"/>
        <v>5.7991632890676292E-12</v>
      </c>
      <c r="L119">
        <f t="shared" si="13"/>
        <v>0</v>
      </c>
      <c r="M119" s="2">
        <f t="shared" si="12"/>
        <v>3.5689174862585189E-14</v>
      </c>
      <c r="N119" s="2">
        <f t="shared" si="9"/>
        <v>5.8348524639302148E-12</v>
      </c>
    </row>
    <row r="120" spans="9:14" x14ac:dyDescent="0.25">
      <c r="I120" s="3">
        <f t="shared" si="10"/>
        <v>49278</v>
      </c>
      <c r="J120">
        <v>113</v>
      </c>
      <c r="K120" s="2">
        <f t="shared" si="11"/>
        <v>5.8348524639302148E-12</v>
      </c>
      <c r="L120">
        <f t="shared" si="13"/>
        <v>0</v>
      </c>
      <c r="M120" s="2">
        <f t="shared" si="12"/>
        <v>3.5908812961890541E-14</v>
      </c>
      <c r="N120" s="2">
        <f t="shared" si="9"/>
        <v>5.8707612768921052E-12</v>
      </c>
    </row>
    <row r="121" spans="9:14" x14ac:dyDescent="0.25">
      <c r="I121" s="3">
        <f t="shared" si="10"/>
        <v>49309</v>
      </c>
      <c r="J121">
        <v>114</v>
      </c>
      <c r="K121" s="2">
        <f t="shared" si="11"/>
        <v>5.8707612768921052E-12</v>
      </c>
      <c r="L121">
        <f t="shared" si="13"/>
        <v>0</v>
      </c>
      <c r="M121" s="2">
        <f t="shared" si="12"/>
        <v>3.6129802756628816E-14</v>
      </c>
      <c r="N121" s="2">
        <f t="shared" si="9"/>
        <v>5.9068910796487339E-12</v>
      </c>
    </row>
    <row r="122" spans="9:14" x14ac:dyDescent="0.25">
      <c r="I122" s="3">
        <f t="shared" si="10"/>
        <v>49340</v>
      </c>
      <c r="J122">
        <v>115</v>
      </c>
      <c r="K122" s="2">
        <f t="shared" si="11"/>
        <v>5.9068910796487339E-12</v>
      </c>
      <c r="L122">
        <f t="shared" si="13"/>
        <v>0</v>
      </c>
      <c r="M122" s="2">
        <f t="shared" si="12"/>
        <v>3.6352152565395684E-14</v>
      </c>
      <c r="N122" s="2">
        <f t="shared" si="9"/>
        <v>5.9432432322141296E-12</v>
      </c>
    </row>
    <row r="123" spans="9:14" x14ac:dyDescent="0.25">
      <c r="I123" s="3">
        <f t="shared" si="10"/>
        <v>49368</v>
      </c>
      <c r="J123">
        <v>116</v>
      </c>
      <c r="K123" s="2">
        <f t="shared" si="11"/>
        <v>5.9432432322141296E-12</v>
      </c>
      <c r="L123">
        <f t="shared" si="13"/>
        <v>0</v>
      </c>
      <c r="M123" s="2">
        <f t="shared" si="12"/>
        <v>3.6575870757981077E-14</v>
      </c>
      <c r="N123" s="2">
        <f t="shared" si="9"/>
        <v>5.9798191029721106E-12</v>
      </c>
    </row>
    <row r="124" spans="9:14" x14ac:dyDescent="0.25">
      <c r="I124" s="3">
        <f t="shared" si="10"/>
        <v>49399</v>
      </c>
      <c r="J124">
        <v>117</v>
      </c>
      <c r="K124" s="2">
        <f t="shared" si="11"/>
        <v>5.9798191029721106E-12</v>
      </c>
      <c r="L124">
        <f t="shared" si="13"/>
        <v>0</v>
      </c>
      <c r="M124" s="2">
        <f t="shared" si="12"/>
        <v>3.6800965755684232E-14</v>
      </c>
      <c r="N124" s="2">
        <f t="shared" si="9"/>
        <v>6.0166200687277951E-12</v>
      </c>
    </row>
    <row r="125" spans="9:14" x14ac:dyDescent="0.25">
      <c r="I125" s="3">
        <f t="shared" si="10"/>
        <v>49429</v>
      </c>
      <c r="J125">
        <v>118</v>
      </c>
      <c r="K125" s="2">
        <f t="shared" si="11"/>
        <v>6.0166200687277951E-12</v>
      </c>
      <c r="L125">
        <f t="shared" si="13"/>
        <v>0</v>
      </c>
      <c r="M125" s="2">
        <f t="shared" si="12"/>
        <v>3.7027446031630697E-14</v>
      </c>
      <c r="N125" s="2">
        <f t="shared" si="9"/>
        <v>6.0536475147594256E-12</v>
      </c>
    </row>
    <row r="126" spans="9:14" x14ac:dyDescent="0.25">
      <c r="I126" s="3">
        <f t="shared" si="10"/>
        <v>49460</v>
      </c>
      <c r="J126">
        <v>119</v>
      </c>
      <c r="K126" s="2">
        <f t="shared" si="11"/>
        <v>6.0536475147594256E-12</v>
      </c>
      <c r="L126">
        <f t="shared" si="13"/>
        <v>0</v>
      </c>
      <c r="M126" s="2">
        <f t="shared" si="12"/>
        <v>3.7255320111091262E-14</v>
      </c>
      <c r="N126" s="2">
        <f t="shared" si="9"/>
        <v>6.0909028348705171E-12</v>
      </c>
    </row>
    <row r="127" spans="9:14" x14ac:dyDescent="0.25">
      <c r="I127" s="3">
        <f t="shared" si="10"/>
        <v>49490</v>
      </c>
      <c r="J127">
        <v>120</v>
      </c>
      <c r="K127" s="2">
        <f t="shared" si="11"/>
        <v>6.0909028348705171E-12</v>
      </c>
      <c r="L127">
        <f t="shared" si="13"/>
        <v>0</v>
      </c>
      <c r="M127" s="2">
        <f t="shared" si="12"/>
        <v>3.7484596571802906E-14</v>
      </c>
      <c r="N127" s="2">
        <f t="shared" si="9"/>
        <v>6.1283874314423197E-12</v>
      </c>
    </row>
  </sheetData>
  <mergeCells count="6">
    <mergeCell ref="E23:E24"/>
    <mergeCell ref="D23:D24"/>
    <mergeCell ref="E35:E36"/>
    <mergeCell ref="E28:E29"/>
    <mergeCell ref="D28:D29"/>
    <mergeCell ref="E32:E33"/>
  </mergeCells>
  <pageMargins left="0.7" right="0.7" top="0.75" bottom="0.75" header="0.3" footer="0.3"/>
  <pageSetup paperSize="9" scale="4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A347-ED30-4F0B-A5C3-63B2478ECF63}">
  <sheetPr>
    <pageSetUpPr fitToPage="1"/>
  </sheetPr>
  <dimension ref="A1:O127"/>
  <sheetViews>
    <sheetView topLeftCell="A13" workbookViewId="0">
      <selection activeCell="E31" sqref="E31"/>
    </sheetView>
  </sheetViews>
  <sheetFormatPr defaultRowHeight="15" x14ac:dyDescent="0.25"/>
  <cols>
    <col min="2" max="2" width="17" style="1" bestFit="1" customWidth="1"/>
    <col min="3" max="3" width="16.42578125" style="10" customWidth="1"/>
    <col min="4" max="4" width="6.28515625" style="18" customWidth="1"/>
    <col min="5" max="5" width="34.85546875" style="11" customWidth="1"/>
    <col min="6" max="6" width="9.140625" style="1"/>
    <col min="9" max="9" width="10.5703125" bestFit="1" customWidth="1"/>
    <col min="12" max="14" width="14.85546875" customWidth="1"/>
    <col min="15" max="15" width="16.42578125" bestFit="1" customWidth="1"/>
  </cols>
  <sheetData>
    <row r="1" spans="1:15" x14ac:dyDescent="0.25">
      <c r="A1" s="4" t="s">
        <v>20</v>
      </c>
    </row>
    <row r="2" spans="1:15" x14ac:dyDescent="0.25">
      <c r="A2" s="4"/>
    </row>
    <row r="3" spans="1:15" x14ac:dyDescent="0.25">
      <c r="A3" s="4"/>
    </row>
    <row r="4" spans="1:15" x14ac:dyDescent="0.25">
      <c r="A4" s="21" t="s">
        <v>21</v>
      </c>
    </row>
    <row r="5" spans="1:15" x14ac:dyDescent="0.25">
      <c r="A5" s="21"/>
    </row>
    <row r="6" spans="1:15" x14ac:dyDescent="0.25">
      <c r="D6" s="18" t="s">
        <v>13</v>
      </c>
      <c r="I6" s="4" t="s">
        <v>12</v>
      </c>
      <c r="J6" s="4"/>
      <c r="K6" s="4" t="s">
        <v>8</v>
      </c>
      <c r="L6" s="5" t="s">
        <v>5</v>
      </c>
      <c r="M6" s="5" t="s">
        <v>9</v>
      </c>
      <c r="N6" s="5" t="s">
        <v>10</v>
      </c>
      <c r="O6" s="4"/>
    </row>
    <row r="7" spans="1:15" x14ac:dyDescent="0.25">
      <c r="B7" s="1" t="s">
        <v>0</v>
      </c>
      <c r="C7" s="12">
        <v>25000</v>
      </c>
      <c r="F7" s="1" t="s">
        <v>24</v>
      </c>
      <c r="G7" s="6">
        <f>+G9/12</f>
        <v>6.1541938179021649E-3</v>
      </c>
      <c r="H7" s="8"/>
      <c r="I7" s="3">
        <f>EOMONTH(revstart,0)</f>
        <v>45838</v>
      </c>
      <c r="J7">
        <v>0</v>
      </c>
      <c r="K7" s="2">
        <v>0</v>
      </c>
      <c r="L7" s="2">
        <f>+C7-C9</f>
        <v>24100</v>
      </c>
      <c r="M7" s="2">
        <f t="shared" ref="M7:M28" si="0">(K7+L7)*rate</f>
        <v>148.31607101144218</v>
      </c>
      <c r="N7" s="2">
        <f>+K7+L7+M7</f>
        <v>24248.316071011443</v>
      </c>
    </row>
    <row r="8" spans="1:15" x14ac:dyDescent="0.25">
      <c r="I8" s="3">
        <f>+EOMONTH(I7,1)</f>
        <v>45869</v>
      </c>
      <c r="J8">
        <v>1</v>
      </c>
      <c r="K8" s="2">
        <f>+N7</f>
        <v>24248.316071011443</v>
      </c>
      <c r="L8">
        <f t="shared" ref="L8:L28" si="1">-IF(J8=np,N7,IF(J8&lt;np,payment,0))</f>
        <v>-350</v>
      </c>
      <c r="M8" s="2">
        <f t="shared" si="0"/>
        <v>147.07486902249059</v>
      </c>
      <c r="N8" s="2">
        <f t="shared" ref="N8:N28" si="2">+K8+L8+M8</f>
        <v>24045.390940033933</v>
      </c>
    </row>
    <row r="9" spans="1:15" x14ac:dyDescent="0.25">
      <c r="B9" s="1" t="s">
        <v>1</v>
      </c>
      <c r="C9" s="12">
        <v>900</v>
      </c>
      <c r="F9" s="1" t="s">
        <v>23</v>
      </c>
      <c r="G9" s="19">
        <v>7.3850325814825979E-2</v>
      </c>
      <c r="H9" s="7"/>
      <c r="I9" s="3">
        <f t="shared" ref="I9:I28" si="3">+EOMONTH(I8,1)</f>
        <v>45900</v>
      </c>
      <c r="J9">
        <v>2</v>
      </c>
      <c r="K9" s="2">
        <f t="shared" ref="K9:K28" si="4">+N8</f>
        <v>24045.390940033933</v>
      </c>
      <c r="L9">
        <f t="shared" si="1"/>
        <v>-350</v>
      </c>
      <c r="M9" s="2">
        <f t="shared" si="0"/>
        <v>145.82602843593179</v>
      </c>
      <c r="N9" s="2">
        <f t="shared" si="2"/>
        <v>23841.216968469864</v>
      </c>
    </row>
    <row r="10" spans="1:15" x14ac:dyDescent="0.25">
      <c r="I10" s="3">
        <f t="shared" si="3"/>
        <v>45930</v>
      </c>
      <c r="J10">
        <v>3</v>
      </c>
      <c r="K10" s="2">
        <f t="shared" si="4"/>
        <v>23841.216968469864</v>
      </c>
      <c r="L10">
        <f t="shared" si="1"/>
        <v>-350</v>
      </c>
      <c r="M10" s="2">
        <f t="shared" si="0"/>
        <v>144.56950224235567</v>
      </c>
      <c r="N10" s="2">
        <f t="shared" si="2"/>
        <v>23635.786470712221</v>
      </c>
    </row>
    <row r="11" spans="1:15" x14ac:dyDescent="0.25">
      <c r="B11" s="1" t="s">
        <v>2</v>
      </c>
      <c r="C11" s="12">
        <v>350</v>
      </c>
      <c r="D11" s="18">
        <v>1</v>
      </c>
      <c r="I11" s="3">
        <f t="shared" si="3"/>
        <v>45961</v>
      </c>
      <c r="J11">
        <v>4</v>
      </c>
      <c r="K11" s="2">
        <f t="shared" si="4"/>
        <v>23635.786470712221</v>
      </c>
      <c r="L11">
        <f t="shared" si="1"/>
        <v>-350</v>
      </c>
      <c r="M11" s="2">
        <f t="shared" si="0"/>
        <v>143.30524314304702</v>
      </c>
      <c r="N11" s="2">
        <f t="shared" si="2"/>
        <v>23429.091713855269</v>
      </c>
    </row>
    <row r="12" spans="1:15" x14ac:dyDescent="0.25">
      <c r="I12" s="3">
        <f t="shared" si="3"/>
        <v>45991</v>
      </c>
      <c r="J12">
        <v>5</v>
      </c>
      <c r="K12" s="2">
        <f t="shared" si="4"/>
        <v>23429.091713855269</v>
      </c>
      <c r="L12">
        <f t="shared" si="1"/>
        <v>-350</v>
      </c>
      <c r="M12" s="2">
        <f t="shared" si="0"/>
        <v>142.03320354820517</v>
      </c>
      <c r="N12" s="2">
        <f t="shared" si="2"/>
        <v>23221.124917403475</v>
      </c>
    </row>
    <row r="13" spans="1:15" x14ac:dyDescent="0.25">
      <c r="B13" s="1" t="s">
        <v>3</v>
      </c>
      <c r="C13" s="13">
        <v>36</v>
      </c>
      <c r="D13" s="18" t="s">
        <v>27</v>
      </c>
      <c r="I13" s="3">
        <f t="shared" si="3"/>
        <v>46022</v>
      </c>
      <c r="J13">
        <v>6</v>
      </c>
      <c r="K13" s="2">
        <f t="shared" si="4"/>
        <v>23221.124917403475</v>
      </c>
      <c r="L13">
        <f t="shared" si="1"/>
        <v>-350</v>
      </c>
      <c r="M13" s="2">
        <f t="shared" si="0"/>
        <v>140.75333557515262</v>
      </c>
      <c r="N13" s="2">
        <f t="shared" si="2"/>
        <v>23011.878252978626</v>
      </c>
    </row>
    <row r="14" spans="1:15" x14ac:dyDescent="0.25">
      <c r="I14" s="3">
        <f t="shared" si="3"/>
        <v>46053</v>
      </c>
      <c r="J14">
        <v>7</v>
      </c>
      <c r="K14" s="2">
        <f t="shared" si="4"/>
        <v>23011.878252978626</v>
      </c>
      <c r="L14">
        <f t="shared" si="1"/>
        <v>-350</v>
      </c>
      <c r="M14" s="2">
        <f t="shared" si="0"/>
        <v>139.46559104653258</v>
      </c>
      <c r="N14" s="2">
        <f t="shared" si="2"/>
        <v>22801.343844025159</v>
      </c>
    </row>
    <row r="15" spans="1:15" x14ac:dyDescent="0.25">
      <c r="B15" s="1" t="s">
        <v>6</v>
      </c>
      <c r="C15" s="14">
        <v>45823</v>
      </c>
      <c r="I15" s="3">
        <f t="shared" si="3"/>
        <v>46081</v>
      </c>
      <c r="J15">
        <v>8</v>
      </c>
      <c r="K15" s="2">
        <f t="shared" si="4"/>
        <v>22801.343844025159</v>
      </c>
      <c r="L15">
        <f t="shared" si="1"/>
        <v>-350</v>
      </c>
      <c r="M15" s="2">
        <f t="shared" si="0"/>
        <v>138.16992148849548</v>
      </c>
      <c r="N15" s="2">
        <f t="shared" si="2"/>
        <v>22589.513765513653</v>
      </c>
    </row>
    <row r="16" spans="1:15" x14ac:dyDescent="0.25">
      <c r="I16" s="3">
        <f t="shared" si="3"/>
        <v>46112</v>
      </c>
      <c r="J16">
        <v>9</v>
      </c>
      <c r="K16" s="2">
        <f t="shared" si="4"/>
        <v>22589.513765513653</v>
      </c>
      <c r="L16">
        <f t="shared" si="1"/>
        <v>-350</v>
      </c>
      <c r="M16" s="2">
        <f t="shared" si="0"/>
        <v>136.86627812887423</v>
      </c>
      <c r="N16" s="2">
        <f t="shared" si="2"/>
        <v>22376.380043642526</v>
      </c>
    </row>
    <row r="17" spans="2:14" x14ac:dyDescent="0.25">
      <c r="B17" s="1" t="s">
        <v>7</v>
      </c>
      <c r="C17" s="15">
        <f>EOMONTH(C15,-1)+1</f>
        <v>45809</v>
      </c>
      <c r="D17" s="18">
        <v>5</v>
      </c>
      <c r="I17" s="3">
        <f t="shared" si="3"/>
        <v>46142</v>
      </c>
      <c r="J17">
        <v>10</v>
      </c>
      <c r="K17" s="2">
        <f t="shared" si="4"/>
        <v>22376.380043642526</v>
      </c>
      <c r="L17">
        <f t="shared" si="1"/>
        <v>-350</v>
      </c>
      <c r="M17" s="2">
        <f t="shared" si="0"/>
        <v>135.55461189534844</v>
      </c>
      <c r="N17" s="2">
        <f t="shared" si="2"/>
        <v>22161.934655537876</v>
      </c>
    </row>
    <row r="18" spans="2:14" x14ac:dyDescent="0.25">
      <c r="I18" s="3">
        <f t="shared" si="3"/>
        <v>46173</v>
      </c>
      <c r="J18">
        <v>11</v>
      </c>
      <c r="K18" s="2">
        <f t="shared" si="4"/>
        <v>22161.934655537876</v>
      </c>
      <c r="L18">
        <f t="shared" si="1"/>
        <v>-350</v>
      </c>
      <c r="M18" s="2">
        <f t="shared" si="0"/>
        <v>134.23487341359717</v>
      </c>
      <c r="N18" s="2">
        <f t="shared" si="2"/>
        <v>21946.169528951472</v>
      </c>
    </row>
    <row r="19" spans="2:14" x14ac:dyDescent="0.25">
      <c r="I19" s="3">
        <f t="shared" si="3"/>
        <v>46203</v>
      </c>
      <c r="J19">
        <v>12</v>
      </c>
      <c r="K19" s="2">
        <f t="shared" si="4"/>
        <v>21946.169528951472</v>
      </c>
      <c r="L19">
        <f t="shared" si="1"/>
        <v>-350</v>
      </c>
      <c r="M19" s="2">
        <f t="shared" si="0"/>
        <v>132.90701300544026</v>
      </c>
      <c r="N19" s="2">
        <f t="shared" si="2"/>
        <v>21729.076541956911</v>
      </c>
    </row>
    <row r="20" spans="2:14" x14ac:dyDescent="0.25">
      <c r="I20" s="3">
        <f t="shared" si="3"/>
        <v>46234</v>
      </c>
      <c r="J20">
        <v>13</v>
      </c>
      <c r="K20" s="2">
        <f t="shared" si="4"/>
        <v>21729.076541956911</v>
      </c>
      <c r="L20">
        <f t="shared" si="1"/>
        <v>-350</v>
      </c>
      <c r="M20" s="2">
        <f t="shared" si="0"/>
        <v>131.57098068696843</v>
      </c>
      <c r="N20" s="2">
        <f t="shared" si="2"/>
        <v>21510.647522643878</v>
      </c>
    </row>
    <row r="21" spans="2:14" x14ac:dyDescent="0.25">
      <c r="I21" s="3">
        <f t="shared" si="3"/>
        <v>46265</v>
      </c>
      <c r="J21">
        <v>14</v>
      </c>
      <c r="K21" s="2">
        <f t="shared" si="4"/>
        <v>21510.647522643878</v>
      </c>
      <c r="L21">
        <f t="shared" si="1"/>
        <v>-350</v>
      </c>
      <c r="M21" s="2">
        <f t="shared" si="0"/>
        <v>130.22672616666171</v>
      </c>
      <c r="N21" s="2">
        <f t="shared" si="2"/>
        <v>21290.874248810538</v>
      </c>
    </row>
    <row r="22" spans="2:14" ht="15" customHeight="1" x14ac:dyDescent="0.25">
      <c r="C22" s="16" t="s">
        <v>11</v>
      </c>
      <c r="I22" s="3">
        <f t="shared" si="3"/>
        <v>46295</v>
      </c>
      <c r="J22">
        <v>15</v>
      </c>
      <c r="K22" s="2">
        <f t="shared" si="4"/>
        <v>21290.874248810538</v>
      </c>
      <c r="L22">
        <f t="shared" si="1"/>
        <v>-350</v>
      </c>
      <c r="M22" s="2">
        <f t="shared" si="0"/>
        <v>128.87419884349646</v>
      </c>
      <c r="N22" s="2">
        <f t="shared" si="2"/>
        <v>21069.748447654034</v>
      </c>
    </row>
    <row r="23" spans="2:14" ht="15" customHeight="1" x14ac:dyDescent="0.25">
      <c r="C23" s="17"/>
      <c r="D23" s="25">
        <v>1</v>
      </c>
      <c r="E23" s="24" t="s">
        <v>25</v>
      </c>
      <c r="I23" s="3">
        <f t="shared" si="3"/>
        <v>46326</v>
      </c>
      <c r="J23">
        <v>16</v>
      </c>
      <c r="K23" s="2">
        <f t="shared" si="4"/>
        <v>21069.748447654034</v>
      </c>
      <c r="L23">
        <f t="shared" si="1"/>
        <v>-350</v>
      </c>
      <c r="M23" s="2">
        <f t="shared" si="0"/>
        <v>127.51334780504044</v>
      </c>
      <c r="N23" s="2">
        <f t="shared" si="2"/>
        <v>20847.261795459075</v>
      </c>
    </row>
    <row r="24" spans="2:14" ht="15" customHeight="1" x14ac:dyDescent="0.25">
      <c r="C24" s="17"/>
      <c r="D24" s="25"/>
      <c r="E24" s="24"/>
      <c r="I24" s="3">
        <f t="shared" si="3"/>
        <v>46356</v>
      </c>
      <c r="J24">
        <v>17</v>
      </c>
      <c r="K24" s="2">
        <f t="shared" si="4"/>
        <v>20847.261795459075</v>
      </c>
      <c r="L24">
        <f t="shared" si="1"/>
        <v>-350</v>
      </c>
      <c r="M24" s="2">
        <f t="shared" si="0"/>
        <v>126.14412182553647</v>
      </c>
      <c r="N24" s="2">
        <f t="shared" si="2"/>
        <v>20623.40591728461</v>
      </c>
    </row>
    <row r="25" spans="2:14" ht="15" customHeight="1" x14ac:dyDescent="0.25">
      <c r="C25" s="17"/>
      <c r="D25" s="18">
        <v>2</v>
      </c>
      <c r="E25" s="11" t="s">
        <v>14</v>
      </c>
      <c r="I25" s="3">
        <f t="shared" si="3"/>
        <v>46387</v>
      </c>
      <c r="J25">
        <v>18</v>
      </c>
      <c r="K25" s="2">
        <f t="shared" si="4"/>
        <v>20623.40591728461</v>
      </c>
      <c r="L25">
        <f t="shared" si="1"/>
        <v>-350</v>
      </c>
      <c r="M25" s="2">
        <f t="shared" si="0"/>
        <v>124.76646936397411</v>
      </c>
      <c r="N25" s="2">
        <f t="shared" si="2"/>
        <v>20398.172386648585</v>
      </c>
    </row>
    <row r="26" spans="2:14" ht="15" customHeight="1" x14ac:dyDescent="0.25">
      <c r="C26" s="17"/>
      <c r="D26" s="18">
        <v>3</v>
      </c>
      <c r="E26" s="11" t="s">
        <v>15</v>
      </c>
      <c r="I26" s="3">
        <f t="shared" si="3"/>
        <v>46418</v>
      </c>
      <c r="J26">
        <v>19</v>
      </c>
      <c r="K26" s="2">
        <f t="shared" si="4"/>
        <v>20398.172386648585</v>
      </c>
      <c r="L26">
        <f t="shared" si="1"/>
        <v>-350</v>
      </c>
      <c r="M26" s="2">
        <f t="shared" si="0"/>
        <v>123.3803385621496</v>
      </c>
      <c r="N26" s="2">
        <f t="shared" si="2"/>
        <v>20171.552725210735</v>
      </c>
    </row>
    <row r="27" spans="2:14" x14ac:dyDescent="0.25">
      <c r="D27" s="18">
        <v>4</v>
      </c>
      <c r="E27" s="11" t="s">
        <v>17</v>
      </c>
      <c r="I27" s="3">
        <f t="shared" si="3"/>
        <v>46446</v>
      </c>
      <c r="J27">
        <v>20</v>
      </c>
      <c r="K27" s="2">
        <f t="shared" si="4"/>
        <v>20171.552725210735</v>
      </c>
      <c r="L27">
        <f t="shared" si="1"/>
        <v>-350</v>
      </c>
      <c r="M27" s="2">
        <f t="shared" si="0"/>
        <v>121.98567724271372</v>
      </c>
      <c r="N27" s="2">
        <f t="shared" si="2"/>
        <v>19943.538402453447</v>
      </c>
    </row>
    <row r="28" spans="2:14" ht="15" customHeight="1" x14ac:dyDescent="0.25">
      <c r="D28" s="18">
        <v>5</v>
      </c>
      <c r="E28" s="11" t="s">
        <v>18</v>
      </c>
      <c r="I28" s="3">
        <f t="shared" si="3"/>
        <v>46477</v>
      </c>
      <c r="J28">
        <v>21</v>
      </c>
      <c r="K28" s="2">
        <f t="shared" si="4"/>
        <v>19943.538402453447</v>
      </c>
      <c r="L28">
        <f t="shared" si="1"/>
        <v>-350</v>
      </c>
      <c r="M28" s="2">
        <f t="shared" si="0"/>
        <v>120.58243290720766</v>
      </c>
      <c r="N28" s="2">
        <f t="shared" si="2"/>
        <v>19714.120835360656</v>
      </c>
    </row>
    <row r="29" spans="2:14" ht="15" customHeight="1" x14ac:dyDescent="0.25">
      <c r="D29" s="25">
        <v>5</v>
      </c>
      <c r="E29" s="24" t="s">
        <v>28</v>
      </c>
      <c r="I29" s="3">
        <f>+EOMONTH(I28,1)</f>
        <v>46507</v>
      </c>
      <c r="J29">
        <v>22</v>
      </c>
      <c r="K29" s="2">
        <f>+N28</f>
        <v>19714.120835360656</v>
      </c>
      <c r="L29">
        <f>-IF(J29=np,N28,IF(J29&lt;np,payment,0))</f>
        <v>-350</v>
      </c>
      <c r="M29" s="2">
        <f>(K29+L29)*rate</f>
        <v>119.17055273408705</v>
      </c>
      <c r="N29" s="2">
        <f>+K29+L29+M29</f>
        <v>19483.291388094742</v>
      </c>
    </row>
    <row r="30" spans="2:14" ht="15" customHeight="1" x14ac:dyDescent="0.25">
      <c r="D30" s="25"/>
      <c r="E30" s="24"/>
      <c r="I30" s="3">
        <f>+EOMONTH(I29,1)</f>
        <v>46538</v>
      </c>
      <c r="J30">
        <v>23</v>
      </c>
      <c r="K30" s="2">
        <f>+N29</f>
        <v>19483.291388094742</v>
      </c>
      <c r="L30">
        <f>-IF(J30=np,N29,IF(J30&lt;np,payment,0))</f>
        <v>-350</v>
      </c>
      <c r="M30" s="2">
        <f>(K30+L30)*rate</f>
        <v>117.74998357673338</v>
      </c>
      <c r="N30" s="2">
        <f>+K30+L30+M30</f>
        <v>19251.041371671476</v>
      </c>
    </row>
    <row r="31" spans="2:14" x14ac:dyDescent="0.25">
      <c r="I31" s="3">
        <f>+EOMONTH(I30,1)</f>
        <v>46568</v>
      </c>
      <c r="J31">
        <v>24</v>
      </c>
      <c r="K31" s="2">
        <f>+N30</f>
        <v>19251.041371671476</v>
      </c>
      <c r="L31">
        <f>-IF(J31=np,N30,IF(J31&lt;np,payment,0))</f>
        <v>-350</v>
      </c>
      <c r="M31" s="2">
        <f>(K31+L31)*rate</f>
        <v>116.32067196145366</v>
      </c>
      <c r="N31" s="2">
        <f>+K31+L31+M31</f>
        <v>19017.362043632929</v>
      </c>
    </row>
    <row r="32" spans="2:14" ht="15" customHeight="1" x14ac:dyDescent="0.25">
      <c r="E32" s="26" t="s">
        <v>19</v>
      </c>
      <c r="I32" s="3">
        <f>+EOMONTH(I31,1)</f>
        <v>46599</v>
      </c>
      <c r="J32">
        <v>25</v>
      </c>
      <c r="K32" s="2">
        <f>+N31</f>
        <v>19017.362043632929</v>
      </c>
      <c r="L32">
        <f>-IF(J32=np,N31,IF(J32&lt;np,payment,0))</f>
        <v>-350</v>
      </c>
      <c r="M32" s="2">
        <f>(K32+L32)*rate</f>
        <v>114.88256408546729</v>
      </c>
      <c r="N32" s="2">
        <f>+K32+L32+M32</f>
        <v>18782.244607718396</v>
      </c>
    </row>
    <row r="33" spans="5:14" ht="15" customHeight="1" x14ac:dyDescent="0.25">
      <c r="E33" s="26"/>
      <c r="I33" s="3">
        <f>+EOMONTH(I32,1)</f>
        <v>46630</v>
      </c>
      <c r="J33">
        <v>26</v>
      </c>
      <c r="K33" s="2">
        <f>+N32</f>
        <v>18782.244607718396</v>
      </c>
      <c r="L33">
        <f>-IF(J33=np,N32,IF(J33&lt;np,payment,0))</f>
        <v>-350</v>
      </c>
      <c r="M33" s="2">
        <f>(K33+L33)*rate</f>
        <v>113.43560581488107</v>
      </c>
      <c r="N33" s="2">
        <f>+K33+L33+M33</f>
        <v>18545.680213533276</v>
      </c>
    </row>
    <row r="34" spans="5:14" ht="15" customHeight="1" x14ac:dyDescent="0.25">
      <c r="I34" s="3">
        <f>+EOMONTH(I33,1)</f>
        <v>46660</v>
      </c>
      <c r="J34">
        <v>27</v>
      </c>
      <c r="K34" s="2">
        <f>+N33</f>
        <v>18545.680213533276</v>
      </c>
      <c r="L34">
        <f>-IF(J34=np,N33,IF(J34&lt;np,payment,0))</f>
        <v>-350</v>
      </c>
      <c r="M34" s="2">
        <f>(K34+L34)*rate</f>
        <v>111.97974268265123</v>
      </c>
      <c r="N34" s="2">
        <f>+K34+L34+M34</f>
        <v>18307.659956215928</v>
      </c>
    </row>
    <row r="35" spans="5:14" ht="15" customHeight="1" x14ac:dyDescent="0.25">
      <c r="E35" s="26" t="s">
        <v>22</v>
      </c>
      <c r="I35" s="3">
        <f>+EOMONTH(I34,1)</f>
        <v>46691</v>
      </c>
      <c r="J35">
        <v>28</v>
      </c>
      <c r="K35" s="2">
        <f>+N34</f>
        <v>18307.659956215928</v>
      </c>
      <c r="L35">
        <f>-IF(J35=np,N34,IF(J35&lt;np,payment,0))</f>
        <v>-350</v>
      </c>
      <c r="M35" s="2">
        <f>(K35+L35)*rate</f>
        <v>110.51491988653332</v>
      </c>
      <c r="N35" s="2">
        <f>+K35+L35+M35</f>
        <v>18068.174876102461</v>
      </c>
    </row>
    <row r="36" spans="5:14" ht="15" customHeight="1" x14ac:dyDescent="0.25">
      <c r="E36" s="26"/>
      <c r="I36" s="3">
        <f>+EOMONTH(I35,1)</f>
        <v>46721</v>
      </c>
      <c r="J36">
        <v>29</v>
      </c>
      <c r="K36" s="2">
        <f>+N35</f>
        <v>18068.174876102461</v>
      </c>
      <c r="L36">
        <f>-IF(J36=np,N35,IF(J36&lt;np,payment,0))</f>
        <v>-350</v>
      </c>
      <c r="M36" s="2">
        <f>(K36+L36)*rate</f>
        <v>109.04108228701922</v>
      </c>
      <c r="N36" s="2">
        <f>+K36+L36+M36</f>
        <v>17827.215958389479</v>
      </c>
    </row>
    <row r="37" spans="5:14" ht="15" customHeight="1" x14ac:dyDescent="0.25">
      <c r="I37" s="3">
        <f>+EOMONTH(I36,1)</f>
        <v>46752</v>
      </c>
      <c r="J37">
        <v>30</v>
      </c>
      <c r="K37" s="2">
        <f>+N36</f>
        <v>17827.215958389479</v>
      </c>
      <c r="L37">
        <f>-IF(J37=np,N36,IF(J37&lt;np,payment,0))</f>
        <v>-350</v>
      </c>
      <c r="M37" s="2">
        <f>(K37+L37)*rate</f>
        <v>107.5581744052616</v>
      </c>
      <c r="N37" s="2">
        <f>+K37+L37+M37</f>
        <v>17584.774132794741</v>
      </c>
    </row>
    <row r="38" spans="5:14" x14ac:dyDescent="0.25">
      <c r="I38" s="3">
        <f>+EOMONTH(I37,1)</f>
        <v>46783</v>
      </c>
      <c r="J38">
        <v>31</v>
      </c>
      <c r="K38" s="2">
        <f>+N37</f>
        <v>17584.774132794741</v>
      </c>
      <c r="L38">
        <f>-IF(J38=np,N37,IF(J38&lt;np,payment,0))</f>
        <v>-350</v>
      </c>
      <c r="M38" s="2">
        <f>(K38+L38)*rate</f>
        <v>106.06614042098553</v>
      </c>
      <c r="N38" s="2">
        <f>+K38+L38+M38</f>
        <v>17340.840273215726</v>
      </c>
    </row>
    <row r="39" spans="5:14" x14ac:dyDescent="0.25">
      <c r="I39" s="3">
        <f>+EOMONTH(I38,1)</f>
        <v>46812</v>
      </c>
      <c r="J39">
        <v>32</v>
      </c>
      <c r="K39" s="2">
        <f>+N38</f>
        <v>17340.840273215726</v>
      </c>
      <c r="L39">
        <f>-IF(J39=np,N38,IF(J39&lt;np,payment,0))</f>
        <v>-350</v>
      </c>
      <c r="M39" s="2">
        <f t="shared" ref="M39:M70" si="5">(K39+L39)*rate</f>
        <v>104.56492417038736</v>
      </c>
      <c r="N39" s="2">
        <f>+K39+L39+M39</f>
        <v>17095.405197386113</v>
      </c>
    </row>
    <row r="40" spans="5:14" x14ac:dyDescent="0.25">
      <c r="I40" s="3">
        <f>+EOMONTH(I39,1)</f>
        <v>46843</v>
      </c>
      <c r="J40">
        <v>33</v>
      </c>
      <c r="K40" s="2">
        <f>+N39</f>
        <v>17095.405197386113</v>
      </c>
      <c r="L40">
        <f t="shared" ref="L40:L71" si="6">-IF(J40=np,N39,IF(J40&lt;np,payment,0))</f>
        <v>-350</v>
      </c>
      <c r="M40" s="2">
        <f t="shared" si="5"/>
        <v>103.0544691440204</v>
      </c>
      <c r="N40" s="2">
        <f>+K40+L40+M40</f>
        <v>16848.459666530132</v>
      </c>
    </row>
    <row r="41" spans="5:14" x14ac:dyDescent="0.25">
      <c r="I41" s="3">
        <f>+EOMONTH(I40,1)</f>
        <v>46873</v>
      </c>
      <c r="J41">
        <v>34</v>
      </c>
      <c r="K41" s="2">
        <f>+N40</f>
        <v>16848.459666530132</v>
      </c>
      <c r="L41">
        <f t="shared" si="6"/>
        <v>-350</v>
      </c>
      <c r="M41" s="2">
        <f t="shared" si="5"/>
        <v>101.53471848466795</v>
      </c>
      <c r="N41" s="2">
        <f>+K41+L41+M41</f>
        <v>16599.994385014801</v>
      </c>
    </row>
    <row r="42" spans="5:14" x14ac:dyDescent="0.25">
      <c r="I42" s="3">
        <f>+EOMONTH(I41,1)</f>
        <v>46904</v>
      </c>
      <c r="J42">
        <v>35</v>
      </c>
      <c r="K42" s="2">
        <f>+N41</f>
        <v>16599.994385014801</v>
      </c>
      <c r="L42">
        <f t="shared" si="6"/>
        <v>-350</v>
      </c>
      <c r="M42" s="2">
        <f t="shared" si="5"/>
        <v>100.00561498520298</v>
      </c>
      <c r="N42" s="2">
        <f>+K42+L42+M42</f>
        <v>16350.000000000004</v>
      </c>
    </row>
    <row r="43" spans="5:14" x14ac:dyDescent="0.25">
      <c r="I43" s="3">
        <f>+EOMONTH(I42,1)</f>
        <v>46934</v>
      </c>
      <c r="J43">
        <v>36</v>
      </c>
      <c r="K43" s="2">
        <f>+N42</f>
        <v>16350.000000000004</v>
      </c>
      <c r="L43">
        <f t="shared" si="6"/>
        <v>-16350.000000000004</v>
      </c>
      <c r="M43" s="2">
        <f t="shared" si="5"/>
        <v>0</v>
      </c>
      <c r="N43" s="2">
        <f>+K43+L43+M43</f>
        <v>0</v>
      </c>
    </row>
    <row r="44" spans="5:14" x14ac:dyDescent="0.25">
      <c r="I44" s="3">
        <f>+EOMONTH(I43,1)</f>
        <v>46965</v>
      </c>
      <c r="J44">
        <v>37</v>
      </c>
      <c r="K44" s="2">
        <f>+N43</f>
        <v>0</v>
      </c>
      <c r="L44">
        <f t="shared" si="6"/>
        <v>0</v>
      </c>
      <c r="M44" s="2">
        <f t="shared" si="5"/>
        <v>0</v>
      </c>
      <c r="N44" s="2">
        <f>+K44+L44+M44</f>
        <v>0</v>
      </c>
    </row>
    <row r="45" spans="5:14" x14ac:dyDescent="0.25">
      <c r="I45" s="3">
        <f>+EOMONTH(I44,1)</f>
        <v>46996</v>
      </c>
      <c r="J45">
        <v>38</v>
      </c>
      <c r="K45" s="2">
        <f>+N44</f>
        <v>0</v>
      </c>
      <c r="L45">
        <f t="shared" si="6"/>
        <v>0</v>
      </c>
      <c r="M45" s="2">
        <f t="shared" si="5"/>
        <v>0</v>
      </c>
      <c r="N45" s="2">
        <f>+K45+L45+M45</f>
        <v>0</v>
      </c>
    </row>
    <row r="46" spans="5:14" x14ac:dyDescent="0.25">
      <c r="I46" s="3">
        <f>+EOMONTH(I45,1)</f>
        <v>47026</v>
      </c>
      <c r="J46">
        <v>39</v>
      </c>
      <c r="K46" s="2">
        <f>+N45</f>
        <v>0</v>
      </c>
      <c r="L46">
        <f t="shared" si="6"/>
        <v>0</v>
      </c>
      <c r="M46" s="2">
        <f t="shared" si="5"/>
        <v>0</v>
      </c>
      <c r="N46" s="2">
        <f>+K46+L46+M46</f>
        <v>0</v>
      </c>
    </row>
    <row r="47" spans="5:14" x14ac:dyDescent="0.25">
      <c r="I47" s="3">
        <f>+EOMONTH(I46,1)</f>
        <v>47057</v>
      </c>
      <c r="J47">
        <v>40</v>
      </c>
      <c r="K47" s="2">
        <f>+N46</f>
        <v>0</v>
      </c>
      <c r="L47">
        <f t="shared" si="6"/>
        <v>0</v>
      </c>
      <c r="M47" s="2">
        <f t="shared" si="5"/>
        <v>0</v>
      </c>
      <c r="N47" s="2">
        <f>+K47+L47+M47</f>
        <v>0</v>
      </c>
    </row>
    <row r="48" spans="5:14" x14ac:dyDescent="0.25">
      <c r="I48" s="3">
        <f>+EOMONTH(I47,1)</f>
        <v>47087</v>
      </c>
      <c r="J48">
        <v>41</v>
      </c>
      <c r="K48" s="2">
        <f>+N47</f>
        <v>0</v>
      </c>
      <c r="L48">
        <f t="shared" si="6"/>
        <v>0</v>
      </c>
      <c r="M48" s="2">
        <f t="shared" si="5"/>
        <v>0</v>
      </c>
      <c r="N48" s="2">
        <f>+K48+L48+M48</f>
        <v>0</v>
      </c>
    </row>
    <row r="49" spans="9:14" x14ac:dyDescent="0.25">
      <c r="I49" s="3">
        <f>+EOMONTH(I48,1)</f>
        <v>47118</v>
      </c>
      <c r="J49">
        <v>42</v>
      </c>
      <c r="K49" s="2">
        <f>+N48</f>
        <v>0</v>
      </c>
      <c r="L49">
        <f t="shared" si="6"/>
        <v>0</v>
      </c>
      <c r="M49" s="2">
        <f t="shared" si="5"/>
        <v>0</v>
      </c>
      <c r="N49" s="2">
        <f>+K49+L49+M49</f>
        <v>0</v>
      </c>
    </row>
    <row r="50" spans="9:14" x14ac:dyDescent="0.25">
      <c r="I50" s="3">
        <f>+EOMONTH(I49,1)</f>
        <v>47149</v>
      </c>
      <c r="J50">
        <v>43</v>
      </c>
      <c r="K50" s="2">
        <f>+N49</f>
        <v>0</v>
      </c>
      <c r="L50">
        <f t="shared" si="6"/>
        <v>0</v>
      </c>
      <c r="M50" s="2">
        <f t="shared" si="5"/>
        <v>0</v>
      </c>
      <c r="N50" s="2">
        <f>+K50+L50+M50</f>
        <v>0</v>
      </c>
    </row>
    <row r="51" spans="9:14" x14ac:dyDescent="0.25">
      <c r="I51" s="3">
        <f>+EOMONTH(I50,1)</f>
        <v>47177</v>
      </c>
      <c r="J51">
        <v>44</v>
      </c>
      <c r="K51" s="2">
        <f>+N50</f>
        <v>0</v>
      </c>
      <c r="L51">
        <f t="shared" si="6"/>
        <v>0</v>
      </c>
      <c r="M51" s="2">
        <f t="shared" si="5"/>
        <v>0</v>
      </c>
      <c r="N51" s="2">
        <f>+K51+L51+M51</f>
        <v>0</v>
      </c>
    </row>
    <row r="52" spans="9:14" x14ac:dyDescent="0.25">
      <c r="I52" s="3">
        <f>+EOMONTH(I51,1)</f>
        <v>47208</v>
      </c>
      <c r="J52">
        <v>45</v>
      </c>
      <c r="K52" s="2">
        <f>+N51</f>
        <v>0</v>
      </c>
      <c r="L52">
        <f t="shared" si="6"/>
        <v>0</v>
      </c>
      <c r="M52" s="2">
        <f t="shared" si="5"/>
        <v>0</v>
      </c>
      <c r="N52" s="2">
        <f>+K52+L52+M52</f>
        <v>0</v>
      </c>
    </row>
    <row r="53" spans="9:14" x14ac:dyDescent="0.25">
      <c r="I53" s="3">
        <f>+EOMONTH(I52,1)</f>
        <v>47238</v>
      </c>
      <c r="J53">
        <v>46</v>
      </c>
      <c r="K53" s="2">
        <f>+N52</f>
        <v>0</v>
      </c>
      <c r="L53">
        <f t="shared" si="6"/>
        <v>0</v>
      </c>
      <c r="M53" s="2">
        <f t="shared" si="5"/>
        <v>0</v>
      </c>
      <c r="N53" s="2">
        <f>+K53+L53+M53</f>
        <v>0</v>
      </c>
    </row>
    <row r="54" spans="9:14" x14ac:dyDescent="0.25">
      <c r="I54" s="3">
        <f>+EOMONTH(I53,1)</f>
        <v>47269</v>
      </c>
      <c r="J54">
        <v>47</v>
      </c>
      <c r="K54" s="2">
        <f>+N53</f>
        <v>0</v>
      </c>
      <c r="L54">
        <f t="shared" si="6"/>
        <v>0</v>
      </c>
      <c r="M54" s="2">
        <f t="shared" si="5"/>
        <v>0</v>
      </c>
      <c r="N54" s="2">
        <f>+K54+L54+M54</f>
        <v>0</v>
      </c>
    </row>
    <row r="55" spans="9:14" x14ac:dyDescent="0.25">
      <c r="I55" s="3">
        <f>+EOMONTH(I54,1)</f>
        <v>47299</v>
      </c>
      <c r="J55">
        <v>48</v>
      </c>
      <c r="K55" s="2">
        <f>+N54</f>
        <v>0</v>
      </c>
      <c r="L55">
        <f t="shared" si="6"/>
        <v>0</v>
      </c>
      <c r="M55" s="2">
        <f t="shared" si="5"/>
        <v>0</v>
      </c>
      <c r="N55" s="2">
        <f>+K55+L55+M55</f>
        <v>0</v>
      </c>
    </row>
    <row r="56" spans="9:14" x14ac:dyDescent="0.25">
      <c r="I56" s="3">
        <f>+EOMONTH(I55,1)</f>
        <v>47330</v>
      </c>
      <c r="J56">
        <v>49</v>
      </c>
      <c r="K56" s="2">
        <f>+N55</f>
        <v>0</v>
      </c>
      <c r="L56">
        <f t="shared" si="6"/>
        <v>0</v>
      </c>
      <c r="M56" s="2">
        <f t="shared" si="5"/>
        <v>0</v>
      </c>
      <c r="N56" s="2">
        <f>+K56+L56+M56</f>
        <v>0</v>
      </c>
    </row>
    <row r="57" spans="9:14" x14ac:dyDescent="0.25">
      <c r="I57" s="3">
        <f>+EOMONTH(I56,1)</f>
        <v>47361</v>
      </c>
      <c r="J57">
        <v>50</v>
      </c>
      <c r="K57" s="2">
        <f>+N56</f>
        <v>0</v>
      </c>
      <c r="L57">
        <f t="shared" si="6"/>
        <v>0</v>
      </c>
      <c r="M57" s="2">
        <f t="shared" si="5"/>
        <v>0</v>
      </c>
      <c r="N57" s="2">
        <f>+K57+L57+M57</f>
        <v>0</v>
      </c>
    </row>
    <row r="58" spans="9:14" x14ac:dyDescent="0.25">
      <c r="I58" s="3">
        <f>+EOMONTH(I57,1)</f>
        <v>47391</v>
      </c>
      <c r="J58">
        <v>51</v>
      </c>
      <c r="K58" s="2">
        <f>+N57</f>
        <v>0</v>
      </c>
      <c r="L58">
        <f t="shared" si="6"/>
        <v>0</v>
      </c>
      <c r="M58" s="2">
        <f t="shared" si="5"/>
        <v>0</v>
      </c>
      <c r="N58" s="2">
        <f>+K58+L58+M58</f>
        <v>0</v>
      </c>
    </row>
    <row r="59" spans="9:14" x14ac:dyDescent="0.25">
      <c r="I59" s="3">
        <f>+EOMONTH(I58,1)</f>
        <v>47422</v>
      </c>
      <c r="J59">
        <v>52</v>
      </c>
      <c r="K59" s="2">
        <f>+N58</f>
        <v>0</v>
      </c>
      <c r="L59">
        <f t="shared" si="6"/>
        <v>0</v>
      </c>
      <c r="M59" s="2">
        <f t="shared" si="5"/>
        <v>0</v>
      </c>
      <c r="N59" s="2">
        <f>+K59+L59+M59</f>
        <v>0</v>
      </c>
    </row>
    <row r="60" spans="9:14" x14ac:dyDescent="0.25">
      <c r="I60" s="3">
        <f>+EOMONTH(I59,1)</f>
        <v>47452</v>
      </c>
      <c r="J60">
        <v>53</v>
      </c>
      <c r="K60" s="2">
        <f>+N59</f>
        <v>0</v>
      </c>
      <c r="L60">
        <f t="shared" si="6"/>
        <v>0</v>
      </c>
      <c r="M60" s="2">
        <f t="shared" si="5"/>
        <v>0</v>
      </c>
      <c r="N60" s="2">
        <f>+K60+L60+M60</f>
        <v>0</v>
      </c>
    </row>
    <row r="61" spans="9:14" x14ac:dyDescent="0.25">
      <c r="I61" s="3">
        <f>+EOMONTH(I60,1)</f>
        <v>47483</v>
      </c>
      <c r="J61">
        <v>54</v>
      </c>
      <c r="K61" s="2">
        <f>+N60</f>
        <v>0</v>
      </c>
      <c r="L61">
        <f t="shared" si="6"/>
        <v>0</v>
      </c>
      <c r="M61" s="2">
        <f t="shared" si="5"/>
        <v>0</v>
      </c>
      <c r="N61" s="2">
        <f>+K61+L61+M61</f>
        <v>0</v>
      </c>
    </row>
    <row r="62" spans="9:14" x14ac:dyDescent="0.25">
      <c r="I62" s="3">
        <f>+EOMONTH(I61,1)</f>
        <v>47514</v>
      </c>
      <c r="J62">
        <v>55</v>
      </c>
      <c r="K62" s="2">
        <f>+N61</f>
        <v>0</v>
      </c>
      <c r="L62">
        <f t="shared" si="6"/>
        <v>0</v>
      </c>
      <c r="M62" s="2">
        <f t="shared" si="5"/>
        <v>0</v>
      </c>
      <c r="N62" s="2">
        <f>+K62+L62+M62</f>
        <v>0</v>
      </c>
    </row>
    <row r="63" spans="9:14" x14ac:dyDescent="0.25">
      <c r="I63" s="3">
        <f>+EOMONTH(I62,1)</f>
        <v>47542</v>
      </c>
      <c r="J63">
        <v>56</v>
      </c>
      <c r="K63" s="2">
        <f>+N62</f>
        <v>0</v>
      </c>
      <c r="L63">
        <f t="shared" si="6"/>
        <v>0</v>
      </c>
      <c r="M63" s="2">
        <f t="shared" si="5"/>
        <v>0</v>
      </c>
      <c r="N63" s="2">
        <f>+K63+L63+M63</f>
        <v>0</v>
      </c>
    </row>
    <row r="64" spans="9:14" x14ac:dyDescent="0.25">
      <c r="I64" s="3">
        <f>+EOMONTH(I63,1)</f>
        <v>47573</v>
      </c>
      <c r="J64">
        <v>57</v>
      </c>
      <c r="K64" s="2">
        <f>+N63</f>
        <v>0</v>
      </c>
      <c r="L64">
        <f t="shared" si="6"/>
        <v>0</v>
      </c>
      <c r="M64" s="2">
        <f t="shared" si="5"/>
        <v>0</v>
      </c>
      <c r="N64" s="2">
        <f>+K64+L64+M64</f>
        <v>0</v>
      </c>
    </row>
    <row r="65" spans="9:14" x14ac:dyDescent="0.25">
      <c r="I65" s="3">
        <f>+EOMONTH(I64,1)</f>
        <v>47603</v>
      </c>
      <c r="J65">
        <v>58</v>
      </c>
      <c r="K65" s="2">
        <f>+N64</f>
        <v>0</v>
      </c>
      <c r="L65">
        <f t="shared" si="6"/>
        <v>0</v>
      </c>
      <c r="M65" s="2">
        <f t="shared" si="5"/>
        <v>0</v>
      </c>
      <c r="N65" s="2">
        <f>+K65+L65+M65</f>
        <v>0</v>
      </c>
    </row>
    <row r="66" spans="9:14" x14ac:dyDescent="0.25">
      <c r="I66" s="3">
        <f>+EOMONTH(I65,1)</f>
        <v>47634</v>
      </c>
      <c r="J66">
        <v>59</v>
      </c>
      <c r="K66" s="2">
        <f>+N65</f>
        <v>0</v>
      </c>
      <c r="L66">
        <f t="shared" si="6"/>
        <v>0</v>
      </c>
      <c r="M66" s="2">
        <f t="shared" si="5"/>
        <v>0</v>
      </c>
      <c r="N66" s="2">
        <f>+K66+L66+M66</f>
        <v>0</v>
      </c>
    </row>
    <row r="67" spans="9:14" x14ac:dyDescent="0.25">
      <c r="I67" s="3">
        <f>+EOMONTH(I66,1)</f>
        <v>47664</v>
      </c>
      <c r="J67">
        <v>60</v>
      </c>
      <c r="K67" s="2">
        <f>+N66</f>
        <v>0</v>
      </c>
      <c r="L67">
        <f t="shared" si="6"/>
        <v>0</v>
      </c>
      <c r="M67" s="2">
        <f t="shared" si="5"/>
        <v>0</v>
      </c>
      <c r="N67" s="2">
        <f>+K67+L67+M67</f>
        <v>0</v>
      </c>
    </row>
    <row r="68" spans="9:14" x14ac:dyDescent="0.25">
      <c r="I68" s="3">
        <f>+EOMONTH(I67,1)</f>
        <v>47695</v>
      </c>
      <c r="J68">
        <v>61</v>
      </c>
      <c r="K68" s="2">
        <f>+N67</f>
        <v>0</v>
      </c>
      <c r="L68">
        <f t="shared" si="6"/>
        <v>0</v>
      </c>
      <c r="M68" s="2">
        <f t="shared" si="5"/>
        <v>0</v>
      </c>
      <c r="N68" s="2">
        <f>+K68+L68+M68</f>
        <v>0</v>
      </c>
    </row>
    <row r="69" spans="9:14" x14ac:dyDescent="0.25">
      <c r="I69" s="3">
        <f>+EOMONTH(I68,1)</f>
        <v>47726</v>
      </c>
      <c r="J69">
        <v>62</v>
      </c>
      <c r="K69" s="2">
        <f>+N68</f>
        <v>0</v>
      </c>
      <c r="L69">
        <f t="shared" si="6"/>
        <v>0</v>
      </c>
      <c r="M69" s="2">
        <f t="shared" si="5"/>
        <v>0</v>
      </c>
      <c r="N69" s="2">
        <f>+K69+L69+M69</f>
        <v>0</v>
      </c>
    </row>
    <row r="70" spans="9:14" x14ac:dyDescent="0.25">
      <c r="I70" s="3">
        <f>+EOMONTH(I69,1)</f>
        <v>47756</v>
      </c>
      <c r="J70">
        <v>63</v>
      </c>
      <c r="K70" s="2">
        <f>+N69</f>
        <v>0</v>
      </c>
      <c r="L70">
        <f t="shared" si="6"/>
        <v>0</v>
      </c>
      <c r="M70" s="2">
        <f t="shared" si="5"/>
        <v>0</v>
      </c>
      <c r="N70" s="2">
        <f>+K70+L70+M70</f>
        <v>0</v>
      </c>
    </row>
    <row r="71" spans="9:14" x14ac:dyDescent="0.25">
      <c r="I71" s="3">
        <f>+EOMONTH(I70,1)</f>
        <v>47787</v>
      </c>
      <c r="J71">
        <v>64</v>
      </c>
      <c r="K71" s="2">
        <f>+N70</f>
        <v>0</v>
      </c>
      <c r="L71">
        <f t="shared" si="6"/>
        <v>0</v>
      </c>
      <c r="M71" s="2">
        <f t="shared" ref="M71:M102" si="7">(K71+L71)*rate</f>
        <v>0</v>
      </c>
      <c r="N71" s="2">
        <f>+K71+L71+M71</f>
        <v>0</v>
      </c>
    </row>
    <row r="72" spans="9:14" x14ac:dyDescent="0.25">
      <c r="I72" s="3">
        <f>+EOMONTH(I71,1)</f>
        <v>47817</v>
      </c>
      <c r="J72">
        <v>65</v>
      </c>
      <c r="K72" s="2">
        <f>+N71</f>
        <v>0</v>
      </c>
      <c r="L72">
        <f t="shared" ref="L72:L103" si="8">-IF(J72=np,N71,IF(J72&lt;np,payment,0))</f>
        <v>0</v>
      </c>
      <c r="M72" s="2">
        <f t="shared" si="7"/>
        <v>0</v>
      </c>
      <c r="N72" s="2">
        <f t="shared" ref="N72:N127" si="9">+K72+L72+M72</f>
        <v>0</v>
      </c>
    </row>
    <row r="73" spans="9:14" x14ac:dyDescent="0.25">
      <c r="I73" s="3">
        <f t="shared" ref="I73:I127" si="10">+EOMONTH(I72,1)</f>
        <v>47848</v>
      </c>
      <c r="J73">
        <v>66</v>
      </c>
      <c r="K73" s="2">
        <f t="shared" ref="K73:K127" si="11">+N72</f>
        <v>0</v>
      </c>
      <c r="L73">
        <f t="shared" si="8"/>
        <v>0</v>
      </c>
      <c r="M73" s="2">
        <f t="shared" si="7"/>
        <v>0</v>
      </c>
      <c r="N73" s="2">
        <f t="shared" si="9"/>
        <v>0</v>
      </c>
    </row>
    <row r="74" spans="9:14" x14ac:dyDescent="0.25">
      <c r="I74" s="3">
        <f t="shared" si="10"/>
        <v>47879</v>
      </c>
      <c r="J74">
        <v>67</v>
      </c>
      <c r="K74" s="2">
        <f t="shared" si="11"/>
        <v>0</v>
      </c>
      <c r="L74">
        <f t="shared" si="8"/>
        <v>0</v>
      </c>
      <c r="M74" s="2">
        <f t="shared" si="7"/>
        <v>0</v>
      </c>
      <c r="N74" s="2">
        <f t="shared" si="9"/>
        <v>0</v>
      </c>
    </row>
    <row r="75" spans="9:14" x14ac:dyDescent="0.25">
      <c r="I75" s="3">
        <f t="shared" si="10"/>
        <v>47907</v>
      </c>
      <c r="J75">
        <v>68</v>
      </c>
      <c r="K75" s="2">
        <f t="shared" si="11"/>
        <v>0</v>
      </c>
      <c r="L75">
        <f t="shared" si="8"/>
        <v>0</v>
      </c>
      <c r="M75" s="2">
        <f t="shared" si="7"/>
        <v>0</v>
      </c>
      <c r="N75" s="2">
        <f t="shared" si="9"/>
        <v>0</v>
      </c>
    </row>
    <row r="76" spans="9:14" x14ac:dyDescent="0.25">
      <c r="I76" s="3">
        <f t="shared" si="10"/>
        <v>47938</v>
      </c>
      <c r="J76">
        <v>69</v>
      </c>
      <c r="K76" s="2">
        <f t="shared" si="11"/>
        <v>0</v>
      </c>
      <c r="L76">
        <f t="shared" si="8"/>
        <v>0</v>
      </c>
      <c r="M76" s="2">
        <f t="shared" si="7"/>
        <v>0</v>
      </c>
      <c r="N76" s="2">
        <f t="shared" si="9"/>
        <v>0</v>
      </c>
    </row>
    <row r="77" spans="9:14" x14ac:dyDescent="0.25">
      <c r="I77" s="3">
        <f t="shared" si="10"/>
        <v>47968</v>
      </c>
      <c r="J77">
        <v>70</v>
      </c>
      <c r="K77" s="2">
        <f t="shared" si="11"/>
        <v>0</v>
      </c>
      <c r="L77">
        <f t="shared" si="8"/>
        <v>0</v>
      </c>
      <c r="M77" s="2">
        <f t="shared" si="7"/>
        <v>0</v>
      </c>
      <c r="N77" s="2">
        <f t="shared" si="9"/>
        <v>0</v>
      </c>
    </row>
    <row r="78" spans="9:14" x14ac:dyDescent="0.25">
      <c r="I78" s="3">
        <f t="shared" si="10"/>
        <v>47999</v>
      </c>
      <c r="J78">
        <v>71</v>
      </c>
      <c r="K78" s="2">
        <f t="shared" si="11"/>
        <v>0</v>
      </c>
      <c r="L78">
        <f t="shared" si="8"/>
        <v>0</v>
      </c>
      <c r="M78" s="2">
        <f t="shared" si="7"/>
        <v>0</v>
      </c>
      <c r="N78" s="2">
        <f t="shared" si="9"/>
        <v>0</v>
      </c>
    </row>
    <row r="79" spans="9:14" x14ac:dyDescent="0.25">
      <c r="I79" s="3">
        <f t="shared" si="10"/>
        <v>48029</v>
      </c>
      <c r="J79">
        <v>72</v>
      </c>
      <c r="K79" s="2">
        <f t="shared" si="11"/>
        <v>0</v>
      </c>
      <c r="L79">
        <f t="shared" si="8"/>
        <v>0</v>
      </c>
      <c r="M79" s="2">
        <f t="shared" si="7"/>
        <v>0</v>
      </c>
      <c r="N79" s="2">
        <f t="shared" si="9"/>
        <v>0</v>
      </c>
    </row>
    <row r="80" spans="9:14" x14ac:dyDescent="0.25">
      <c r="I80" s="3">
        <f t="shared" si="10"/>
        <v>48060</v>
      </c>
      <c r="J80">
        <v>73</v>
      </c>
      <c r="K80" s="2">
        <f t="shared" si="11"/>
        <v>0</v>
      </c>
      <c r="L80">
        <f t="shared" si="8"/>
        <v>0</v>
      </c>
      <c r="M80" s="2">
        <f t="shared" si="7"/>
        <v>0</v>
      </c>
      <c r="N80" s="2">
        <f t="shared" si="9"/>
        <v>0</v>
      </c>
    </row>
    <row r="81" spans="9:14" x14ac:dyDescent="0.25">
      <c r="I81" s="3">
        <f t="shared" si="10"/>
        <v>48091</v>
      </c>
      <c r="J81">
        <v>74</v>
      </c>
      <c r="K81" s="2">
        <f t="shared" si="11"/>
        <v>0</v>
      </c>
      <c r="L81">
        <f t="shared" si="8"/>
        <v>0</v>
      </c>
      <c r="M81" s="2">
        <f t="shared" si="7"/>
        <v>0</v>
      </c>
      <c r="N81" s="2">
        <f t="shared" si="9"/>
        <v>0</v>
      </c>
    </row>
    <row r="82" spans="9:14" x14ac:dyDescent="0.25">
      <c r="I82" s="3">
        <f t="shared" si="10"/>
        <v>48121</v>
      </c>
      <c r="J82">
        <v>75</v>
      </c>
      <c r="K82" s="2">
        <f t="shared" si="11"/>
        <v>0</v>
      </c>
      <c r="L82">
        <f t="shared" si="8"/>
        <v>0</v>
      </c>
      <c r="M82" s="2">
        <f t="shared" si="7"/>
        <v>0</v>
      </c>
      <c r="N82" s="2">
        <f t="shared" si="9"/>
        <v>0</v>
      </c>
    </row>
    <row r="83" spans="9:14" x14ac:dyDescent="0.25">
      <c r="I83" s="3">
        <f t="shared" si="10"/>
        <v>48152</v>
      </c>
      <c r="J83">
        <v>76</v>
      </c>
      <c r="K83" s="2">
        <f t="shared" si="11"/>
        <v>0</v>
      </c>
      <c r="L83">
        <f t="shared" si="8"/>
        <v>0</v>
      </c>
      <c r="M83" s="2">
        <f t="shared" si="7"/>
        <v>0</v>
      </c>
      <c r="N83" s="2">
        <f t="shared" si="9"/>
        <v>0</v>
      </c>
    </row>
    <row r="84" spans="9:14" x14ac:dyDescent="0.25">
      <c r="I84" s="3">
        <f t="shared" si="10"/>
        <v>48182</v>
      </c>
      <c r="J84">
        <v>77</v>
      </c>
      <c r="K84" s="2">
        <f t="shared" si="11"/>
        <v>0</v>
      </c>
      <c r="L84">
        <f t="shared" si="8"/>
        <v>0</v>
      </c>
      <c r="M84" s="2">
        <f t="shared" si="7"/>
        <v>0</v>
      </c>
      <c r="N84" s="2">
        <f t="shared" si="9"/>
        <v>0</v>
      </c>
    </row>
    <row r="85" spans="9:14" x14ac:dyDescent="0.25">
      <c r="I85" s="3">
        <f t="shared" si="10"/>
        <v>48213</v>
      </c>
      <c r="J85">
        <v>78</v>
      </c>
      <c r="K85" s="2">
        <f t="shared" si="11"/>
        <v>0</v>
      </c>
      <c r="L85">
        <f t="shared" si="8"/>
        <v>0</v>
      </c>
      <c r="M85" s="2">
        <f t="shared" si="7"/>
        <v>0</v>
      </c>
      <c r="N85" s="2">
        <f t="shared" si="9"/>
        <v>0</v>
      </c>
    </row>
    <row r="86" spans="9:14" x14ac:dyDescent="0.25">
      <c r="I86" s="3">
        <f t="shared" si="10"/>
        <v>48244</v>
      </c>
      <c r="J86">
        <v>79</v>
      </c>
      <c r="K86" s="2">
        <f t="shared" si="11"/>
        <v>0</v>
      </c>
      <c r="L86">
        <f t="shared" si="8"/>
        <v>0</v>
      </c>
      <c r="M86" s="2">
        <f t="shared" si="7"/>
        <v>0</v>
      </c>
      <c r="N86" s="2">
        <f t="shared" si="9"/>
        <v>0</v>
      </c>
    </row>
    <row r="87" spans="9:14" x14ac:dyDescent="0.25">
      <c r="I87" s="3">
        <f t="shared" si="10"/>
        <v>48273</v>
      </c>
      <c r="J87">
        <v>80</v>
      </c>
      <c r="K87" s="2">
        <f t="shared" si="11"/>
        <v>0</v>
      </c>
      <c r="L87">
        <f t="shared" si="8"/>
        <v>0</v>
      </c>
      <c r="M87" s="2">
        <f t="shared" si="7"/>
        <v>0</v>
      </c>
      <c r="N87" s="2">
        <f t="shared" si="9"/>
        <v>0</v>
      </c>
    </row>
    <row r="88" spans="9:14" x14ac:dyDescent="0.25">
      <c r="I88" s="3">
        <f t="shared" si="10"/>
        <v>48304</v>
      </c>
      <c r="J88">
        <v>81</v>
      </c>
      <c r="K88" s="2">
        <f t="shared" si="11"/>
        <v>0</v>
      </c>
      <c r="L88">
        <f t="shared" si="8"/>
        <v>0</v>
      </c>
      <c r="M88" s="2">
        <f t="shared" si="7"/>
        <v>0</v>
      </c>
      <c r="N88" s="2">
        <f t="shared" si="9"/>
        <v>0</v>
      </c>
    </row>
    <row r="89" spans="9:14" x14ac:dyDescent="0.25">
      <c r="I89" s="3">
        <f t="shared" si="10"/>
        <v>48334</v>
      </c>
      <c r="J89">
        <v>82</v>
      </c>
      <c r="K89" s="2">
        <f t="shared" si="11"/>
        <v>0</v>
      </c>
      <c r="L89">
        <f t="shared" si="8"/>
        <v>0</v>
      </c>
      <c r="M89" s="2">
        <f t="shared" si="7"/>
        <v>0</v>
      </c>
      <c r="N89" s="2">
        <f t="shared" si="9"/>
        <v>0</v>
      </c>
    </row>
    <row r="90" spans="9:14" x14ac:dyDescent="0.25">
      <c r="I90" s="3">
        <f t="shared" si="10"/>
        <v>48365</v>
      </c>
      <c r="J90">
        <v>83</v>
      </c>
      <c r="K90" s="2">
        <f t="shared" si="11"/>
        <v>0</v>
      </c>
      <c r="L90">
        <f t="shared" si="8"/>
        <v>0</v>
      </c>
      <c r="M90" s="2">
        <f t="shared" si="7"/>
        <v>0</v>
      </c>
      <c r="N90" s="2">
        <f t="shared" si="9"/>
        <v>0</v>
      </c>
    </row>
    <row r="91" spans="9:14" x14ac:dyDescent="0.25">
      <c r="I91" s="3">
        <f t="shared" si="10"/>
        <v>48395</v>
      </c>
      <c r="J91">
        <v>84</v>
      </c>
      <c r="K91" s="2">
        <f t="shared" si="11"/>
        <v>0</v>
      </c>
      <c r="L91">
        <f t="shared" si="8"/>
        <v>0</v>
      </c>
      <c r="M91" s="2">
        <f t="shared" si="7"/>
        <v>0</v>
      </c>
      <c r="N91" s="2">
        <f t="shared" si="9"/>
        <v>0</v>
      </c>
    </row>
    <row r="92" spans="9:14" x14ac:dyDescent="0.25">
      <c r="I92" s="3">
        <f t="shared" si="10"/>
        <v>48426</v>
      </c>
      <c r="J92">
        <v>85</v>
      </c>
      <c r="K92" s="2">
        <f t="shared" si="11"/>
        <v>0</v>
      </c>
      <c r="L92">
        <f t="shared" si="8"/>
        <v>0</v>
      </c>
      <c r="M92" s="2">
        <f t="shared" si="7"/>
        <v>0</v>
      </c>
      <c r="N92" s="2">
        <f t="shared" si="9"/>
        <v>0</v>
      </c>
    </row>
    <row r="93" spans="9:14" x14ac:dyDescent="0.25">
      <c r="I93" s="3">
        <f t="shared" si="10"/>
        <v>48457</v>
      </c>
      <c r="J93">
        <v>86</v>
      </c>
      <c r="K93" s="2">
        <f t="shared" si="11"/>
        <v>0</v>
      </c>
      <c r="L93">
        <f t="shared" si="8"/>
        <v>0</v>
      </c>
      <c r="M93" s="2">
        <f t="shared" si="7"/>
        <v>0</v>
      </c>
      <c r="N93" s="2">
        <f t="shared" si="9"/>
        <v>0</v>
      </c>
    </row>
    <row r="94" spans="9:14" x14ac:dyDescent="0.25">
      <c r="I94" s="3">
        <f t="shared" si="10"/>
        <v>48487</v>
      </c>
      <c r="J94">
        <v>87</v>
      </c>
      <c r="K94" s="2">
        <f t="shared" si="11"/>
        <v>0</v>
      </c>
      <c r="L94">
        <f t="shared" si="8"/>
        <v>0</v>
      </c>
      <c r="M94" s="2">
        <f t="shared" si="7"/>
        <v>0</v>
      </c>
      <c r="N94" s="2">
        <f t="shared" si="9"/>
        <v>0</v>
      </c>
    </row>
    <row r="95" spans="9:14" x14ac:dyDescent="0.25">
      <c r="I95" s="3">
        <f t="shared" si="10"/>
        <v>48518</v>
      </c>
      <c r="J95">
        <v>88</v>
      </c>
      <c r="K95" s="2">
        <f t="shared" si="11"/>
        <v>0</v>
      </c>
      <c r="L95">
        <f t="shared" si="8"/>
        <v>0</v>
      </c>
      <c r="M95" s="2">
        <f t="shared" si="7"/>
        <v>0</v>
      </c>
      <c r="N95" s="2">
        <f t="shared" si="9"/>
        <v>0</v>
      </c>
    </row>
    <row r="96" spans="9:14" x14ac:dyDescent="0.25">
      <c r="I96" s="3">
        <f t="shared" si="10"/>
        <v>48548</v>
      </c>
      <c r="J96">
        <v>89</v>
      </c>
      <c r="K96" s="2">
        <f t="shared" si="11"/>
        <v>0</v>
      </c>
      <c r="L96">
        <f t="shared" si="8"/>
        <v>0</v>
      </c>
      <c r="M96" s="2">
        <f t="shared" si="7"/>
        <v>0</v>
      </c>
      <c r="N96" s="2">
        <f t="shared" si="9"/>
        <v>0</v>
      </c>
    </row>
    <row r="97" spans="9:14" x14ac:dyDescent="0.25">
      <c r="I97" s="3">
        <f t="shared" si="10"/>
        <v>48579</v>
      </c>
      <c r="J97">
        <v>90</v>
      </c>
      <c r="K97" s="2">
        <f t="shared" si="11"/>
        <v>0</v>
      </c>
      <c r="L97">
        <f t="shared" si="8"/>
        <v>0</v>
      </c>
      <c r="M97" s="2">
        <f t="shared" si="7"/>
        <v>0</v>
      </c>
      <c r="N97" s="2">
        <f t="shared" si="9"/>
        <v>0</v>
      </c>
    </row>
    <row r="98" spans="9:14" x14ac:dyDescent="0.25">
      <c r="I98" s="3">
        <f t="shared" si="10"/>
        <v>48610</v>
      </c>
      <c r="J98">
        <v>91</v>
      </c>
      <c r="K98" s="2">
        <f t="shared" si="11"/>
        <v>0</v>
      </c>
      <c r="L98">
        <f t="shared" si="8"/>
        <v>0</v>
      </c>
      <c r="M98" s="2">
        <f t="shared" si="7"/>
        <v>0</v>
      </c>
      <c r="N98" s="2">
        <f t="shared" si="9"/>
        <v>0</v>
      </c>
    </row>
    <row r="99" spans="9:14" x14ac:dyDescent="0.25">
      <c r="I99" s="3">
        <f t="shared" si="10"/>
        <v>48638</v>
      </c>
      <c r="J99">
        <v>92</v>
      </c>
      <c r="K99" s="2">
        <f t="shared" si="11"/>
        <v>0</v>
      </c>
      <c r="L99">
        <f t="shared" si="8"/>
        <v>0</v>
      </c>
      <c r="M99" s="2">
        <f t="shared" si="7"/>
        <v>0</v>
      </c>
      <c r="N99" s="2">
        <f t="shared" si="9"/>
        <v>0</v>
      </c>
    </row>
    <row r="100" spans="9:14" x14ac:dyDescent="0.25">
      <c r="I100" s="3">
        <f t="shared" si="10"/>
        <v>48669</v>
      </c>
      <c r="J100">
        <v>93</v>
      </c>
      <c r="K100" s="2">
        <f t="shared" si="11"/>
        <v>0</v>
      </c>
      <c r="L100">
        <f t="shared" si="8"/>
        <v>0</v>
      </c>
      <c r="M100" s="2">
        <f t="shared" si="7"/>
        <v>0</v>
      </c>
      <c r="N100" s="2">
        <f t="shared" si="9"/>
        <v>0</v>
      </c>
    </row>
    <row r="101" spans="9:14" x14ac:dyDescent="0.25">
      <c r="I101" s="3">
        <f t="shared" si="10"/>
        <v>48699</v>
      </c>
      <c r="J101">
        <v>94</v>
      </c>
      <c r="K101" s="2">
        <f t="shared" si="11"/>
        <v>0</v>
      </c>
      <c r="L101">
        <f t="shared" si="8"/>
        <v>0</v>
      </c>
      <c r="M101" s="2">
        <f t="shared" si="7"/>
        <v>0</v>
      </c>
      <c r="N101" s="2">
        <f t="shared" si="9"/>
        <v>0</v>
      </c>
    </row>
    <row r="102" spans="9:14" x14ac:dyDescent="0.25">
      <c r="I102" s="3">
        <f t="shared" si="10"/>
        <v>48730</v>
      </c>
      <c r="J102">
        <v>95</v>
      </c>
      <c r="K102" s="2">
        <f t="shared" si="11"/>
        <v>0</v>
      </c>
      <c r="L102">
        <f t="shared" si="8"/>
        <v>0</v>
      </c>
      <c r="M102" s="2">
        <f t="shared" si="7"/>
        <v>0</v>
      </c>
      <c r="N102" s="2">
        <f t="shared" si="9"/>
        <v>0</v>
      </c>
    </row>
    <row r="103" spans="9:14" x14ac:dyDescent="0.25">
      <c r="I103" s="3">
        <f t="shared" si="10"/>
        <v>48760</v>
      </c>
      <c r="J103">
        <v>96</v>
      </c>
      <c r="K103" s="2">
        <f t="shared" si="11"/>
        <v>0</v>
      </c>
      <c r="L103">
        <f t="shared" si="8"/>
        <v>0</v>
      </c>
      <c r="M103" s="2">
        <f t="shared" ref="M103:M127" si="12">(K103+L103)*rate</f>
        <v>0</v>
      </c>
      <c r="N103" s="2">
        <f t="shared" si="9"/>
        <v>0</v>
      </c>
    </row>
    <row r="104" spans="9:14" x14ac:dyDescent="0.25">
      <c r="I104" s="3">
        <f t="shared" si="10"/>
        <v>48791</v>
      </c>
      <c r="J104">
        <v>97</v>
      </c>
      <c r="K104" s="2">
        <f t="shared" si="11"/>
        <v>0</v>
      </c>
      <c r="L104">
        <f t="shared" ref="L104:L127" si="13">-IF(J104=np,N103,IF(J104&lt;np,payment,0))</f>
        <v>0</v>
      </c>
      <c r="M104" s="2">
        <f t="shared" si="12"/>
        <v>0</v>
      </c>
      <c r="N104" s="2">
        <f t="shared" si="9"/>
        <v>0</v>
      </c>
    </row>
    <row r="105" spans="9:14" x14ac:dyDescent="0.25">
      <c r="I105" s="3">
        <f t="shared" si="10"/>
        <v>48822</v>
      </c>
      <c r="J105">
        <v>98</v>
      </c>
      <c r="K105" s="2">
        <f t="shared" si="11"/>
        <v>0</v>
      </c>
      <c r="L105">
        <f t="shared" si="13"/>
        <v>0</v>
      </c>
      <c r="M105" s="2">
        <f t="shared" si="12"/>
        <v>0</v>
      </c>
      <c r="N105" s="2">
        <f t="shared" si="9"/>
        <v>0</v>
      </c>
    </row>
    <row r="106" spans="9:14" x14ac:dyDescent="0.25">
      <c r="I106" s="3">
        <f t="shared" si="10"/>
        <v>48852</v>
      </c>
      <c r="J106">
        <v>99</v>
      </c>
      <c r="K106" s="2">
        <f t="shared" si="11"/>
        <v>0</v>
      </c>
      <c r="L106">
        <f t="shared" si="13"/>
        <v>0</v>
      </c>
      <c r="M106" s="2">
        <f t="shared" si="12"/>
        <v>0</v>
      </c>
      <c r="N106" s="2">
        <f t="shared" si="9"/>
        <v>0</v>
      </c>
    </row>
    <row r="107" spans="9:14" x14ac:dyDescent="0.25">
      <c r="I107" s="3">
        <f t="shared" si="10"/>
        <v>48883</v>
      </c>
      <c r="J107">
        <v>100</v>
      </c>
      <c r="K107" s="2">
        <f t="shared" si="11"/>
        <v>0</v>
      </c>
      <c r="L107">
        <f t="shared" si="13"/>
        <v>0</v>
      </c>
      <c r="M107" s="2">
        <f t="shared" si="12"/>
        <v>0</v>
      </c>
      <c r="N107" s="2">
        <f t="shared" si="9"/>
        <v>0</v>
      </c>
    </row>
    <row r="108" spans="9:14" x14ac:dyDescent="0.25">
      <c r="I108" s="3">
        <f t="shared" si="10"/>
        <v>48913</v>
      </c>
      <c r="J108">
        <v>101</v>
      </c>
      <c r="K108" s="2">
        <f t="shared" si="11"/>
        <v>0</v>
      </c>
      <c r="L108">
        <f t="shared" si="13"/>
        <v>0</v>
      </c>
      <c r="M108" s="2">
        <f t="shared" si="12"/>
        <v>0</v>
      </c>
      <c r="N108" s="2">
        <f t="shared" si="9"/>
        <v>0</v>
      </c>
    </row>
    <row r="109" spans="9:14" x14ac:dyDescent="0.25">
      <c r="I109" s="3">
        <f t="shared" si="10"/>
        <v>48944</v>
      </c>
      <c r="J109">
        <v>102</v>
      </c>
      <c r="K109" s="2">
        <f t="shared" si="11"/>
        <v>0</v>
      </c>
      <c r="L109">
        <f t="shared" si="13"/>
        <v>0</v>
      </c>
      <c r="M109" s="2">
        <f t="shared" si="12"/>
        <v>0</v>
      </c>
      <c r="N109" s="2">
        <f t="shared" si="9"/>
        <v>0</v>
      </c>
    </row>
    <row r="110" spans="9:14" x14ac:dyDescent="0.25">
      <c r="I110" s="3">
        <f t="shared" si="10"/>
        <v>48975</v>
      </c>
      <c r="J110">
        <v>103</v>
      </c>
      <c r="K110" s="2">
        <f t="shared" si="11"/>
        <v>0</v>
      </c>
      <c r="L110">
        <f t="shared" si="13"/>
        <v>0</v>
      </c>
      <c r="M110" s="2">
        <f t="shared" si="12"/>
        <v>0</v>
      </c>
      <c r="N110" s="2">
        <f t="shared" si="9"/>
        <v>0</v>
      </c>
    </row>
    <row r="111" spans="9:14" x14ac:dyDescent="0.25">
      <c r="I111" s="3">
        <f t="shared" si="10"/>
        <v>49003</v>
      </c>
      <c r="J111">
        <v>104</v>
      </c>
      <c r="K111" s="2">
        <f t="shared" si="11"/>
        <v>0</v>
      </c>
      <c r="L111">
        <f t="shared" si="13"/>
        <v>0</v>
      </c>
      <c r="M111" s="2">
        <f t="shared" si="12"/>
        <v>0</v>
      </c>
      <c r="N111" s="2">
        <f t="shared" si="9"/>
        <v>0</v>
      </c>
    </row>
    <row r="112" spans="9:14" x14ac:dyDescent="0.25">
      <c r="I112" s="3">
        <f t="shared" si="10"/>
        <v>49034</v>
      </c>
      <c r="J112">
        <v>105</v>
      </c>
      <c r="K112" s="2">
        <f t="shared" si="11"/>
        <v>0</v>
      </c>
      <c r="L112">
        <f t="shared" si="13"/>
        <v>0</v>
      </c>
      <c r="M112" s="2">
        <f t="shared" si="12"/>
        <v>0</v>
      </c>
      <c r="N112" s="2">
        <f t="shared" si="9"/>
        <v>0</v>
      </c>
    </row>
    <row r="113" spans="9:14" x14ac:dyDescent="0.25">
      <c r="I113" s="3">
        <f t="shared" si="10"/>
        <v>49064</v>
      </c>
      <c r="J113">
        <v>106</v>
      </c>
      <c r="K113" s="2">
        <f t="shared" si="11"/>
        <v>0</v>
      </c>
      <c r="L113">
        <f t="shared" si="13"/>
        <v>0</v>
      </c>
      <c r="M113" s="2">
        <f t="shared" si="12"/>
        <v>0</v>
      </c>
      <c r="N113" s="2">
        <f t="shared" si="9"/>
        <v>0</v>
      </c>
    </row>
    <row r="114" spans="9:14" x14ac:dyDescent="0.25">
      <c r="I114" s="3">
        <f t="shared" si="10"/>
        <v>49095</v>
      </c>
      <c r="J114">
        <v>107</v>
      </c>
      <c r="K114" s="2">
        <f t="shared" si="11"/>
        <v>0</v>
      </c>
      <c r="L114">
        <f t="shared" si="13"/>
        <v>0</v>
      </c>
      <c r="M114" s="2">
        <f t="shared" si="12"/>
        <v>0</v>
      </c>
      <c r="N114" s="2">
        <f t="shared" si="9"/>
        <v>0</v>
      </c>
    </row>
    <row r="115" spans="9:14" x14ac:dyDescent="0.25">
      <c r="I115" s="3">
        <f t="shared" si="10"/>
        <v>49125</v>
      </c>
      <c r="J115">
        <v>108</v>
      </c>
      <c r="K115" s="2">
        <f t="shared" si="11"/>
        <v>0</v>
      </c>
      <c r="L115">
        <f t="shared" si="13"/>
        <v>0</v>
      </c>
      <c r="M115" s="2">
        <f t="shared" si="12"/>
        <v>0</v>
      </c>
      <c r="N115" s="2">
        <f t="shared" si="9"/>
        <v>0</v>
      </c>
    </row>
    <row r="116" spans="9:14" x14ac:dyDescent="0.25">
      <c r="I116" s="3">
        <f t="shared" si="10"/>
        <v>49156</v>
      </c>
      <c r="J116">
        <v>109</v>
      </c>
      <c r="K116" s="2">
        <f t="shared" si="11"/>
        <v>0</v>
      </c>
      <c r="L116">
        <f t="shared" si="13"/>
        <v>0</v>
      </c>
      <c r="M116" s="2">
        <f t="shared" si="12"/>
        <v>0</v>
      </c>
      <c r="N116" s="2">
        <f t="shared" si="9"/>
        <v>0</v>
      </c>
    </row>
    <row r="117" spans="9:14" x14ac:dyDescent="0.25">
      <c r="I117" s="3">
        <f t="shared" si="10"/>
        <v>49187</v>
      </c>
      <c r="J117">
        <v>110</v>
      </c>
      <c r="K117" s="2">
        <f t="shared" si="11"/>
        <v>0</v>
      </c>
      <c r="L117">
        <f t="shared" si="13"/>
        <v>0</v>
      </c>
      <c r="M117" s="2">
        <f t="shared" si="12"/>
        <v>0</v>
      </c>
      <c r="N117" s="2">
        <f t="shared" si="9"/>
        <v>0</v>
      </c>
    </row>
    <row r="118" spans="9:14" x14ac:dyDescent="0.25">
      <c r="I118" s="3">
        <f t="shared" si="10"/>
        <v>49217</v>
      </c>
      <c r="J118">
        <v>111</v>
      </c>
      <c r="K118" s="2">
        <f t="shared" si="11"/>
        <v>0</v>
      </c>
      <c r="L118">
        <f t="shared" si="13"/>
        <v>0</v>
      </c>
      <c r="M118" s="2">
        <f t="shared" si="12"/>
        <v>0</v>
      </c>
      <c r="N118" s="2">
        <f t="shared" si="9"/>
        <v>0</v>
      </c>
    </row>
    <row r="119" spans="9:14" x14ac:dyDescent="0.25">
      <c r="I119" s="3">
        <f t="shared" si="10"/>
        <v>49248</v>
      </c>
      <c r="J119">
        <v>112</v>
      </c>
      <c r="K119" s="2">
        <f t="shared" si="11"/>
        <v>0</v>
      </c>
      <c r="L119">
        <f t="shared" si="13"/>
        <v>0</v>
      </c>
      <c r="M119" s="2">
        <f t="shared" si="12"/>
        <v>0</v>
      </c>
      <c r="N119" s="2">
        <f t="shared" si="9"/>
        <v>0</v>
      </c>
    </row>
    <row r="120" spans="9:14" x14ac:dyDescent="0.25">
      <c r="I120" s="3">
        <f t="shared" si="10"/>
        <v>49278</v>
      </c>
      <c r="J120">
        <v>113</v>
      </c>
      <c r="K120" s="2">
        <f t="shared" si="11"/>
        <v>0</v>
      </c>
      <c r="L120">
        <f t="shared" si="13"/>
        <v>0</v>
      </c>
      <c r="M120" s="2">
        <f t="shared" si="12"/>
        <v>0</v>
      </c>
      <c r="N120" s="2">
        <f t="shared" si="9"/>
        <v>0</v>
      </c>
    </row>
    <row r="121" spans="9:14" x14ac:dyDescent="0.25">
      <c r="I121" s="3">
        <f t="shared" si="10"/>
        <v>49309</v>
      </c>
      <c r="J121">
        <v>114</v>
      </c>
      <c r="K121" s="2">
        <f t="shared" si="11"/>
        <v>0</v>
      </c>
      <c r="L121">
        <f t="shared" si="13"/>
        <v>0</v>
      </c>
      <c r="M121" s="2">
        <f t="shared" si="12"/>
        <v>0</v>
      </c>
      <c r="N121" s="2">
        <f t="shared" si="9"/>
        <v>0</v>
      </c>
    </row>
    <row r="122" spans="9:14" x14ac:dyDescent="0.25">
      <c r="I122" s="3">
        <f t="shared" si="10"/>
        <v>49340</v>
      </c>
      <c r="J122">
        <v>115</v>
      </c>
      <c r="K122" s="2">
        <f t="shared" si="11"/>
        <v>0</v>
      </c>
      <c r="L122">
        <f t="shared" si="13"/>
        <v>0</v>
      </c>
      <c r="M122" s="2">
        <f t="shared" si="12"/>
        <v>0</v>
      </c>
      <c r="N122" s="2">
        <f t="shared" si="9"/>
        <v>0</v>
      </c>
    </row>
    <row r="123" spans="9:14" x14ac:dyDescent="0.25">
      <c r="I123" s="3">
        <f t="shared" si="10"/>
        <v>49368</v>
      </c>
      <c r="J123">
        <v>116</v>
      </c>
      <c r="K123" s="2">
        <f t="shared" si="11"/>
        <v>0</v>
      </c>
      <c r="L123">
        <f t="shared" si="13"/>
        <v>0</v>
      </c>
      <c r="M123" s="2">
        <f t="shared" si="12"/>
        <v>0</v>
      </c>
      <c r="N123" s="2">
        <f t="shared" si="9"/>
        <v>0</v>
      </c>
    </row>
    <row r="124" spans="9:14" x14ac:dyDescent="0.25">
      <c r="I124" s="3">
        <f t="shared" si="10"/>
        <v>49399</v>
      </c>
      <c r="J124">
        <v>117</v>
      </c>
      <c r="K124" s="2">
        <f t="shared" si="11"/>
        <v>0</v>
      </c>
      <c r="L124">
        <f t="shared" si="13"/>
        <v>0</v>
      </c>
      <c r="M124" s="2">
        <f t="shared" si="12"/>
        <v>0</v>
      </c>
      <c r="N124" s="2">
        <f t="shared" si="9"/>
        <v>0</v>
      </c>
    </row>
    <row r="125" spans="9:14" x14ac:dyDescent="0.25">
      <c r="I125" s="3">
        <f t="shared" si="10"/>
        <v>49429</v>
      </c>
      <c r="J125">
        <v>118</v>
      </c>
      <c r="K125" s="2">
        <f t="shared" si="11"/>
        <v>0</v>
      </c>
      <c r="L125">
        <f t="shared" si="13"/>
        <v>0</v>
      </c>
      <c r="M125" s="2">
        <f t="shared" si="12"/>
        <v>0</v>
      </c>
      <c r="N125" s="2">
        <f t="shared" si="9"/>
        <v>0</v>
      </c>
    </row>
    <row r="126" spans="9:14" x14ac:dyDescent="0.25">
      <c r="I126" s="3">
        <f t="shared" si="10"/>
        <v>49460</v>
      </c>
      <c r="J126">
        <v>119</v>
      </c>
      <c r="K126" s="2">
        <f t="shared" si="11"/>
        <v>0</v>
      </c>
      <c r="L126">
        <f t="shared" si="13"/>
        <v>0</v>
      </c>
      <c r="M126" s="2">
        <f t="shared" si="12"/>
        <v>0</v>
      </c>
      <c r="N126" s="2">
        <f t="shared" si="9"/>
        <v>0</v>
      </c>
    </row>
    <row r="127" spans="9:14" x14ac:dyDescent="0.25">
      <c r="I127" s="3">
        <f t="shared" si="10"/>
        <v>49490</v>
      </c>
      <c r="J127">
        <v>120</v>
      </c>
      <c r="K127" s="2">
        <f t="shared" si="11"/>
        <v>0</v>
      </c>
      <c r="L127">
        <f t="shared" si="13"/>
        <v>0</v>
      </c>
      <c r="M127" s="2">
        <f t="shared" si="12"/>
        <v>0</v>
      </c>
      <c r="N127" s="2">
        <f t="shared" si="9"/>
        <v>0</v>
      </c>
    </row>
  </sheetData>
  <mergeCells count="6">
    <mergeCell ref="E23:E24"/>
    <mergeCell ref="D23:D24"/>
    <mergeCell ref="E32:E33"/>
    <mergeCell ref="E35:E36"/>
    <mergeCell ref="D29:D30"/>
    <mergeCell ref="E29:E30"/>
  </mergeCells>
  <pageMargins left="0.7" right="0.7" top="0.75" bottom="0.75" header="0.3" footer="0.3"/>
  <pageSetup paperSize="9" scale="4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Know final payment</vt:lpstr>
      <vt:lpstr>Know interest rate</vt:lpstr>
      <vt:lpstr>final</vt:lpstr>
      <vt:lpstr>'Know interest rate'!np</vt:lpstr>
      <vt:lpstr>np</vt:lpstr>
      <vt:lpstr>'Know interest rate'!payment</vt:lpstr>
      <vt:lpstr>payment</vt:lpstr>
      <vt:lpstr>'Know interest rate'!rate</vt:lpstr>
      <vt:lpstr>rate</vt:lpstr>
      <vt:lpstr>'Know interest rate'!revstart</vt:lpstr>
      <vt:lpstr>revstart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Lomax</dc:creator>
  <cp:lastModifiedBy>Peter Lomax</cp:lastModifiedBy>
  <cp:lastPrinted>2026-02-06T12:58:59Z</cp:lastPrinted>
  <dcterms:created xsi:type="dcterms:W3CDTF">2025-10-16T14:15:25Z</dcterms:created>
  <dcterms:modified xsi:type="dcterms:W3CDTF">2026-02-06T13:01:55Z</dcterms:modified>
</cp:coreProperties>
</file>